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Web\Rivers\7th Version\Documents\"/>
    </mc:Choice>
  </mc:AlternateContent>
  <xr:revisionPtr revIDLastSave="0" documentId="13_ncr:1_{B6C7F4E4-1578-472F-BB6A-67AF70629916}" xr6:coauthVersionLast="47" xr6:coauthVersionMax="47" xr10:uidLastSave="{00000000-0000-0000-0000-000000000000}"/>
  <bookViews>
    <workbookView xWindow="34669" yWindow="-109" windowWidth="34994" windowHeight="19196" activeTab="1" xr2:uid="{00000000-000D-0000-FFFF-FFFF00000000}"/>
  </bookViews>
  <sheets>
    <sheet name="Mileage By State &amp; Agency" sheetId="1" r:id="rId1"/>
    <sheet name="Summary" sheetId="4" r:id="rId2"/>
  </sheets>
  <definedNames>
    <definedName name="_xlnm.Print_Area" localSheetId="0">'Mileage By State &amp; Agency'!$A$1:$AB$363</definedName>
    <definedName name="_xlnm.Print_Area">'Mileage By State &amp; Agency'!$AB$2:$AQ$16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2" i="1" l="1"/>
  <c r="Z92" i="1" s="1"/>
  <c r="Y154" i="1"/>
  <c r="X154" i="1"/>
  <c r="W154" i="1"/>
  <c r="V154" i="1"/>
  <c r="R154" i="1"/>
  <c r="R153" i="1"/>
  <c r="N154" i="1"/>
  <c r="F154" i="1"/>
  <c r="Z154" i="1" s="1"/>
  <c r="Y92" i="1"/>
  <c r="X92" i="1"/>
  <c r="W92" i="1"/>
  <c r="V92" i="1"/>
  <c r="R92" i="1"/>
  <c r="N92" i="1"/>
  <c r="F92" i="1"/>
  <c r="J154" i="1"/>
  <c r="Y219" i="1"/>
  <c r="P263" i="1" l="1"/>
  <c r="O263" i="1"/>
  <c r="W361" i="1" l="1"/>
  <c r="W360" i="1"/>
  <c r="W356" i="1"/>
  <c r="W352" i="1"/>
  <c r="W348" i="1"/>
  <c r="W347" i="1"/>
  <c r="W346" i="1"/>
  <c r="W345" i="1"/>
  <c r="W344" i="1"/>
  <c r="W343" i="1"/>
  <c r="W339" i="1"/>
  <c r="W335" i="1"/>
  <c r="W334" i="1"/>
  <c r="W330" i="1"/>
  <c r="W326" i="1"/>
  <c r="W325" i="1"/>
  <c r="W324" i="1"/>
  <c r="W320" i="1"/>
  <c r="W319" i="1"/>
  <c r="W315" i="1"/>
  <c r="W314" i="1"/>
  <c r="W313" i="1"/>
  <c r="W312" i="1"/>
  <c r="W311" i="1"/>
  <c r="W310" i="1"/>
  <c r="W309" i="1"/>
  <c r="W308" i="1"/>
  <c r="W307" i="1"/>
  <c r="W306" i="1"/>
  <c r="W305" i="1"/>
  <c r="W304" i="1"/>
  <c r="W303" i="1"/>
  <c r="W302" i="1"/>
  <c r="W301" i="1"/>
  <c r="W300" i="1"/>
  <c r="W299" i="1"/>
  <c r="W298"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2" i="1"/>
  <c r="W261" i="1"/>
  <c r="W260" i="1"/>
  <c r="W258" i="1"/>
  <c r="W257" i="1"/>
  <c r="W256" i="1"/>
  <c r="W255" i="1"/>
  <c r="W254" i="1"/>
  <c r="W253" i="1"/>
  <c r="W252" i="1"/>
  <c r="W251" i="1"/>
  <c r="W250" i="1"/>
  <c r="W246" i="1"/>
  <c r="W245" i="1"/>
  <c r="W244" i="1"/>
  <c r="W240" i="1"/>
  <c r="W239" i="1"/>
  <c r="W238" i="1"/>
  <c r="W237" i="1"/>
  <c r="W233" i="1"/>
  <c r="W229" i="1"/>
  <c r="W228" i="1"/>
  <c r="W227" i="1"/>
  <c r="W223" i="1"/>
  <c r="W219" i="1"/>
  <c r="W218" i="1"/>
  <c r="W217" i="1"/>
  <c r="W213" i="1"/>
  <c r="W212" i="1"/>
  <c r="W208" i="1"/>
  <c r="W204" i="1"/>
  <c r="W200" i="1"/>
  <c r="W199" i="1"/>
  <c r="W195" i="1"/>
  <c r="W191" i="1"/>
  <c r="W187" i="1"/>
  <c r="W183" i="1"/>
  <c r="W182" i="1"/>
  <c r="W181" i="1"/>
  <c r="W180" i="1"/>
  <c r="W179" i="1"/>
  <c r="W178" i="1"/>
  <c r="W177" i="1"/>
  <c r="W176" i="1"/>
  <c r="W175" i="1"/>
  <c r="W174" i="1"/>
  <c r="W173" i="1"/>
  <c r="W172" i="1"/>
  <c r="W171" i="1"/>
  <c r="W170" i="1"/>
  <c r="W169" i="1"/>
  <c r="W168" i="1"/>
  <c r="W164" i="1"/>
  <c r="W165" i="1" s="1"/>
  <c r="B22" i="4" s="1"/>
  <c r="W160" i="1"/>
  <c r="W159" i="1"/>
  <c r="W158" i="1"/>
  <c r="W153" i="1"/>
  <c r="W155" i="1" s="1"/>
  <c r="W149" i="1"/>
  <c r="W145" i="1"/>
  <c r="W141" i="1"/>
  <c r="W137" i="1"/>
  <c r="W133" i="1"/>
  <c r="W132" i="1"/>
  <c r="W131" i="1"/>
  <c r="W130" i="1"/>
  <c r="W129" i="1"/>
  <c r="W128" i="1"/>
  <c r="W127" i="1"/>
  <c r="W126" i="1"/>
  <c r="W125" i="1"/>
  <c r="W124" i="1"/>
  <c r="W123" i="1"/>
  <c r="W122" i="1"/>
  <c r="W121" i="1"/>
  <c r="W120" i="1"/>
  <c r="W119" i="1"/>
  <c r="W118" i="1"/>
  <c r="W117" i="1"/>
  <c r="W116" i="1"/>
  <c r="W115" i="1"/>
  <c r="W114" i="1"/>
  <c r="W113" i="1"/>
  <c r="W109" i="1"/>
  <c r="W105" i="1"/>
  <c r="W104" i="1"/>
  <c r="W100" i="1"/>
  <c r="W96" i="1"/>
  <c r="W97" i="1" s="1"/>
  <c r="B11" i="4" s="1"/>
  <c r="W91" i="1"/>
  <c r="W90" i="1"/>
  <c r="W89" i="1"/>
  <c r="W85" i="1"/>
  <c r="W81" i="1"/>
  <c r="W77" i="1"/>
  <c r="W76" i="1"/>
  <c r="W75" i="1"/>
  <c r="W74" i="1"/>
  <c r="W73" i="1"/>
  <c r="W72" i="1"/>
  <c r="W71" i="1"/>
  <c r="W70" i="1"/>
  <c r="W69" i="1"/>
  <c r="W68" i="1"/>
  <c r="W67" i="1"/>
  <c r="W66" i="1"/>
  <c r="W65" i="1"/>
  <c r="W64" i="1"/>
  <c r="W63" i="1"/>
  <c r="W62" i="1"/>
  <c r="W61" i="1"/>
  <c r="W60" i="1"/>
  <c r="W59" i="1"/>
  <c r="W58" i="1"/>
  <c r="W57" i="1"/>
  <c r="W56" i="1"/>
  <c r="W55" i="1"/>
  <c r="W54" i="1"/>
  <c r="W53" i="1"/>
  <c r="W49" i="1"/>
  <c r="W48" i="1"/>
  <c r="W47" i="1"/>
  <c r="W46" i="1"/>
  <c r="W45" i="1"/>
  <c r="W44" i="1"/>
  <c r="W43" i="1"/>
  <c r="W42" i="1"/>
  <c r="W37" i="1"/>
  <c r="W36" i="1"/>
  <c r="W32" i="1"/>
  <c r="W31" i="1"/>
  <c r="W30" i="1"/>
  <c r="W29" i="1"/>
  <c r="W28" i="1"/>
  <c r="W27" i="1"/>
  <c r="W26" i="1"/>
  <c r="W25" i="1"/>
  <c r="W24" i="1"/>
  <c r="W23" i="1"/>
  <c r="W22" i="1"/>
  <c r="W21" i="1"/>
  <c r="W20" i="1"/>
  <c r="W19" i="1"/>
  <c r="W18" i="1"/>
  <c r="W17" i="1"/>
  <c r="W16" i="1"/>
  <c r="W15" i="1"/>
  <c r="W14" i="1"/>
  <c r="W13" i="1"/>
  <c r="W12" i="1"/>
  <c r="W11" i="1"/>
  <c r="W10" i="1"/>
  <c r="W9" i="1"/>
  <c r="W8" i="1"/>
  <c r="AB60" i="1"/>
  <c r="Y60" i="1"/>
  <c r="X60" i="1"/>
  <c r="V60" i="1"/>
  <c r="R60" i="1"/>
  <c r="N60" i="1"/>
  <c r="J60" i="1"/>
  <c r="F60" i="1"/>
  <c r="AB77" i="1"/>
  <c r="Y77" i="1"/>
  <c r="X77" i="1"/>
  <c r="V77" i="1"/>
  <c r="R77" i="1"/>
  <c r="N77" i="1"/>
  <c r="J77" i="1"/>
  <c r="F77" i="1"/>
  <c r="AB74" i="1"/>
  <c r="Y74" i="1"/>
  <c r="X74" i="1"/>
  <c r="V74" i="1"/>
  <c r="R74" i="1"/>
  <c r="N74" i="1"/>
  <c r="J74" i="1"/>
  <c r="F74" i="1"/>
  <c r="AB164" i="1"/>
  <c r="Y164" i="1"/>
  <c r="Y165" i="1" s="1"/>
  <c r="D22" i="4" s="1"/>
  <c r="X164" i="1"/>
  <c r="X165" i="1" s="1"/>
  <c r="C22" i="4" s="1"/>
  <c r="V164" i="1"/>
  <c r="R164" i="1"/>
  <c r="N164" i="1"/>
  <c r="J164" i="1"/>
  <c r="F164" i="1"/>
  <c r="AB96" i="1"/>
  <c r="Y96" i="1"/>
  <c r="Y97" i="1" s="1"/>
  <c r="D11" i="4" s="1"/>
  <c r="X96" i="1"/>
  <c r="X97" i="1" s="1"/>
  <c r="C11" i="4" s="1"/>
  <c r="V96" i="1"/>
  <c r="R96" i="1"/>
  <c r="N96" i="1"/>
  <c r="J96" i="1"/>
  <c r="F96" i="1"/>
  <c r="AB90" i="1"/>
  <c r="Y90" i="1"/>
  <c r="X90" i="1"/>
  <c r="V90" i="1"/>
  <c r="R90" i="1"/>
  <c r="N90" i="1"/>
  <c r="J90" i="1"/>
  <c r="F90" i="1"/>
  <c r="AB334" i="1"/>
  <c r="Y334" i="1"/>
  <c r="X334" i="1"/>
  <c r="V334" i="1"/>
  <c r="R334" i="1"/>
  <c r="N334" i="1"/>
  <c r="J334" i="1"/>
  <c r="F334" i="1"/>
  <c r="Y262" i="1"/>
  <c r="X262" i="1"/>
  <c r="V262" i="1"/>
  <c r="R262" i="1"/>
  <c r="N262" i="1"/>
  <c r="J262" i="1"/>
  <c r="F262" i="1"/>
  <c r="AB262" i="1"/>
  <c r="Y279" i="1"/>
  <c r="X279" i="1"/>
  <c r="V279" i="1"/>
  <c r="R279" i="1"/>
  <c r="N279" i="1"/>
  <c r="J279" i="1"/>
  <c r="F279" i="1"/>
  <c r="AB279" i="1"/>
  <c r="Y303" i="1"/>
  <c r="X303" i="1"/>
  <c r="V303" i="1"/>
  <c r="R303" i="1"/>
  <c r="N303" i="1"/>
  <c r="J303" i="1"/>
  <c r="F303" i="1"/>
  <c r="AB303" i="1"/>
  <c r="Y273" i="1"/>
  <c r="X273" i="1"/>
  <c r="V273" i="1"/>
  <c r="R273" i="1"/>
  <c r="N273" i="1"/>
  <c r="J273" i="1"/>
  <c r="F273" i="1"/>
  <c r="AB273" i="1"/>
  <c r="Y300" i="1"/>
  <c r="X300" i="1"/>
  <c r="V300" i="1"/>
  <c r="R300" i="1"/>
  <c r="N300" i="1"/>
  <c r="J300" i="1"/>
  <c r="F300" i="1"/>
  <c r="AB300" i="1"/>
  <c r="Y306" i="1"/>
  <c r="X306" i="1"/>
  <c r="V306" i="1"/>
  <c r="R306" i="1"/>
  <c r="N306" i="1"/>
  <c r="J306" i="1"/>
  <c r="F306" i="1"/>
  <c r="AB306" i="1"/>
  <c r="Y287" i="1"/>
  <c r="X287" i="1"/>
  <c r="V287" i="1"/>
  <c r="R287" i="1"/>
  <c r="N287" i="1"/>
  <c r="J287" i="1"/>
  <c r="F287" i="1"/>
  <c r="AB287" i="1"/>
  <c r="Q263" i="1"/>
  <c r="W263" i="1"/>
  <c r="E297" i="1"/>
  <c r="C297" i="1"/>
  <c r="W297" i="1" s="1"/>
  <c r="AB286" i="1"/>
  <c r="Y286" i="1"/>
  <c r="X286" i="1"/>
  <c r="V286" i="1"/>
  <c r="R286" i="1"/>
  <c r="N286" i="1"/>
  <c r="J286" i="1"/>
  <c r="F286" i="1"/>
  <c r="AB199" i="1"/>
  <c r="Y199" i="1"/>
  <c r="X199" i="1"/>
  <c r="V199" i="1"/>
  <c r="R199" i="1"/>
  <c r="N199" i="1"/>
  <c r="J199" i="1"/>
  <c r="F199" i="1"/>
  <c r="Y308" i="1"/>
  <c r="X308" i="1"/>
  <c r="V308" i="1"/>
  <c r="R308" i="1"/>
  <c r="N308" i="1"/>
  <c r="J308" i="1"/>
  <c r="F308" i="1"/>
  <c r="AB308" i="1"/>
  <c r="Y267" i="1"/>
  <c r="X267" i="1"/>
  <c r="V267" i="1"/>
  <c r="R267" i="1"/>
  <c r="N267" i="1"/>
  <c r="J267" i="1"/>
  <c r="F267" i="1"/>
  <c r="AB267" i="1"/>
  <c r="W93" i="1" l="1"/>
  <c r="W336" i="1"/>
  <c r="W201" i="1"/>
  <c r="Z287" i="1"/>
  <c r="W78" i="1"/>
  <c r="Z60" i="1"/>
  <c r="Z77" i="1"/>
  <c r="Z74" i="1"/>
  <c r="Z164" i="1"/>
  <c r="Z165" i="1" s="1"/>
  <c r="E22" i="4" s="1"/>
  <c r="Z306" i="1"/>
  <c r="Z300" i="1"/>
  <c r="Z273" i="1"/>
  <c r="Z308" i="1"/>
  <c r="Z303" i="1"/>
  <c r="Z286" i="1"/>
  <c r="Z279" i="1"/>
  <c r="Z262" i="1"/>
  <c r="Z96" i="1"/>
  <c r="AA97" i="1" s="1"/>
  <c r="H55" i="4" s="1"/>
  <c r="Z90" i="1"/>
  <c r="Z334" i="1"/>
  <c r="Z199" i="1"/>
  <c r="Z267" i="1"/>
  <c r="AA165" i="1" l="1"/>
  <c r="Z97" i="1"/>
  <c r="E11" i="4" s="1"/>
  <c r="V39" i="4" l="1"/>
  <c r="AB361" i="1" l="1"/>
  <c r="AB360" i="1"/>
  <c r="AB356" i="1"/>
  <c r="AB352" i="1"/>
  <c r="AB348" i="1"/>
  <c r="AB347" i="1"/>
  <c r="AB346" i="1"/>
  <c r="AB345" i="1"/>
  <c r="AB344" i="1"/>
  <c r="AB335" i="1"/>
  <c r="AB330" i="1"/>
  <c r="AB326" i="1"/>
  <c r="AB325" i="1"/>
  <c r="AB324" i="1"/>
  <c r="AB320" i="1"/>
  <c r="AB319" i="1"/>
  <c r="AB315" i="1"/>
  <c r="AB314" i="1"/>
  <c r="AB313" i="1"/>
  <c r="AB311" i="1"/>
  <c r="AB310" i="1"/>
  <c r="AB309" i="1"/>
  <c r="AB307" i="1"/>
  <c r="AB305" i="1"/>
  <c r="AB304" i="1"/>
  <c r="AB312" i="1"/>
  <c r="AB302" i="1"/>
  <c r="AB301" i="1"/>
  <c r="AB299" i="1"/>
  <c r="AB298" i="1"/>
  <c r="AB297" i="1"/>
  <c r="AB296" i="1"/>
  <c r="AB295" i="1"/>
  <c r="AB294" i="1"/>
  <c r="AB293" i="1"/>
  <c r="AB292" i="1"/>
  <c r="AB291" i="1"/>
  <c r="AB290" i="1"/>
  <c r="AB289" i="1"/>
  <c r="AB288" i="1"/>
  <c r="AB285" i="1"/>
  <c r="AB284" i="1"/>
  <c r="AB283" i="1"/>
  <c r="AB282" i="1"/>
  <c r="AB281" i="1"/>
  <c r="AB280" i="1"/>
  <c r="AB278" i="1"/>
  <c r="AB277" i="1"/>
  <c r="AB276" i="1"/>
  <c r="AB275" i="1"/>
  <c r="AB274" i="1"/>
  <c r="AB272" i="1"/>
  <c r="AB271" i="1"/>
  <c r="AB270" i="1"/>
  <c r="AB269" i="1"/>
  <c r="AB268" i="1"/>
  <c r="AB266" i="1"/>
  <c r="AB265" i="1"/>
  <c r="AB264" i="1"/>
  <c r="AB263" i="1"/>
  <c r="AB261" i="1"/>
  <c r="AB260" i="1"/>
  <c r="AB259" i="1"/>
  <c r="AB258" i="1"/>
  <c r="AB257" i="1"/>
  <c r="AB256" i="1"/>
  <c r="AB255" i="1"/>
  <c r="AB254" i="1"/>
  <c r="AB253" i="1"/>
  <c r="AB252" i="1"/>
  <c r="AB251" i="1"/>
  <c r="AB250" i="1"/>
  <c r="AB246" i="1"/>
  <c r="AB245" i="1"/>
  <c r="AB244" i="1"/>
  <c r="AB240" i="1"/>
  <c r="AB239" i="1"/>
  <c r="AB238" i="1"/>
  <c r="AB237" i="1"/>
  <c r="AB233" i="1"/>
  <c r="AB229" i="1"/>
  <c r="AB228" i="1"/>
  <c r="AB227" i="1"/>
  <c r="AB223" i="1"/>
  <c r="AB219" i="1"/>
  <c r="AB218" i="1"/>
  <c r="AB217" i="1"/>
  <c r="AB213" i="1"/>
  <c r="AB212" i="1"/>
  <c r="AB208" i="1"/>
  <c r="AB204" i="1"/>
  <c r="AB200" i="1"/>
  <c r="AB195" i="1"/>
  <c r="AB191" i="1"/>
  <c r="AB187" i="1"/>
  <c r="AB183" i="1"/>
  <c r="AB182" i="1"/>
  <c r="AB181" i="1"/>
  <c r="AB180" i="1"/>
  <c r="AB179" i="1"/>
  <c r="AB178" i="1"/>
  <c r="AB177" i="1"/>
  <c r="AB176" i="1"/>
  <c r="AB175" i="1"/>
  <c r="AB174" i="1"/>
  <c r="AB173" i="1"/>
  <c r="AB172" i="1"/>
  <c r="AB171" i="1"/>
  <c r="AB170" i="1"/>
  <c r="AB169" i="1"/>
  <c r="AB168" i="1"/>
  <c r="AB160" i="1"/>
  <c r="AB159" i="1"/>
  <c r="AB158" i="1"/>
  <c r="AB153" i="1"/>
  <c r="AB149" i="1"/>
  <c r="AB145" i="1"/>
  <c r="AB141" i="1"/>
  <c r="AB137" i="1"/>
  <c r="AB133" i="1"/>
  <c r="AB132" i="1"/>
  <c r="AB131" i="1"/>
  <c r="AB130" i="1"/>
  <c r="AB129" i="1"/>
  <c r="AB128" i="1"/>
  <c r="AB127" i="1"/>
  <c r="AB126" i="1"/>
  <c r="AB125" i="1"/>
  <c r="AB124" i="1"/>
  <c r="AB123" i="1"/>
  <c r="AB122" i="1"/>
  <c r="AB121" i="1"/>
  <c r="AB120" i="1"/>
  <c r="AB119" i="1"/>
  <c r="AB118" i="1"/>
  <c r="AB117" i="1"/>
  <c r="AB116" i="1"/>
  <c r="AB115" i="1"/>
  <c r="AB114" i="1"/>
  <c r="AB113" i="1"/>
  <c r="AB109" i="1"/>
  <c r="AB105" i="1"/>
  <c r="AB104" i="1"/>
  <c r="AB100" i="1"/>
  <c r="AB91" i="1"/>
  <c r="AB89" i="1"/>
  <c r="AB85" i="1"/>
  <c r="AB81" i="1"/>
  <c r="AB76" i="1"/>
  <c r="AB75" i="1"/>
  <c r="AB73" i="1"/>
  <c r="AB72" i="1"/>
  <c r="AB71" i="1"/>
  <c r="AB70" i="1"/>
  <c r="AB69" i="1"/>
  <c r="AB68" i="1"/>
  <c r="AB67" i="1"/>
  <c r="AB66" i="1"/>
  <c r="AB65" i="1"/>
  <c r="AB64" i="1"/>
  <c r="AB63" i="1"/>
  <c r="AB62" i="1"/>
  <c r="AB61" i="1"/>
  <c r="AB59" i="1"/>
  <c r="AB58" i="1"/>
  <c r="AB57" i="1"/>
  <c r="AB56" i="1"/>
  <c r="AB55" i="1"/>
  <c r="AB54" i="1"/>
  <c r="AB53" i="1"/>
  <c r="AB49" i="1"/>
  <c r="AB48" i="1"/>
  <c r="AB47" i="1"/>
  <c r="AB46" i="1"/>
  <c r="AB45" i="1"/>
  <c r="AB44" i="1"/>
  <c r="AB43" i="1"/>
  <c r="AB42" i="1"/>
  <c r="AB37" i="1"/>
  <c r="AB36"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4" i="1"/>
  <c r="Y361" i="1" l="1"/>
  <c r="X361" i="1"/>
  <c r="X294" i="1"/>
  <c r="Y339" i="1"/>
  <c r="Y340" i="1" s="1"/>
  <c r="D42" i="4" s="1"/>
  <c r="X339" i="1"/>
  <c r="X340" i="1" s="1"/>
  <c r="C42" i="4" s="1"/>
  <c r="W340" i="1"/>
  <c r="B42" i="4" s="1"/>
  <c r="V339" i="1"/>
  <c r="R339" i="1"/>
  <c r="N339" i="1"/>
  <c r="J339" i="1"/>
  <c r="F339" i="1"/>
  <c r="Y344" i="1"/>
  <c r="X344" i="1"/>
  <c r="V344" i="1"/>
  <c r="R344" i="1"/>
  <c r="N344" i="1"/>
  <c r="J344" i="1"/>
  <c r="F344" i="1"/>
  <c r="Y345" i="1"/>
  <c r="X345" i="1"/>
  <c r="V345" i="1"/>
  <c r="R345" i="1"/>
  <c r="R361" i="1"/>
  <c r="R294" i="1"/>
  <c r="N345" i="1"/>
  <c r="J345" i="1"/>
  <c r="F345" i="1"/>
  <c r="Y347" i="1"/>
  <c r="X347" i="1"/>
  <c r="V347" i="1"/>
  <c r="R347" i="1"/>
  <c r="N347" i="1"/>
  <c r="J347" i="1"/>
  <c r="F347" i="1"/>
  <c r="Y294" i="1"/>
  <c r="V294" i="1"/>
  <c r="N294" i="1"/>
  <c r="J294" i="1"/>
  <c r="F294" i="1"/>
  <c r="I223" i="1"/>
  <c r="V114" i="1"/>
  <c r="Y114" i="1"/>
  <c r="X114" i="1"/>
  <c r="R114" i="1"/>
  <c r="N114" i="1"/>
  <c r="J114" i="1"/>
  <c r="F114" i="1"/>
  <c r="R254" i="1"/>
  <c r="Y254" i="1"/>
  <c r="X263" i="1"/>
  <c r="V159" i="1"/>
  <c r="Y159" i="1"/>
  <c r="X159" i="1"/>
  <c r="R159" i="1"/>
  <c r="N159" i="1"/>
  <c r="J159" i="1"/>
  <c r="F159" i="1"/>
  <c r="J361" i="1"/>
  <c r="V361" i="1"/>
  <c r="N361" i="1"/>
  <c r="F361" i="1"/>
  <c r="V36" i="1"/>
  <c r="Y36" i="1"/>
  <c r="X36" i="1"/>
  <c r="R36" i="1"/>
  <c r="N36" i="1"/>
  <c r="J36" i="1"/>
  <c r="F36" i="1"/>
  <c r="V76" i="1"/>
  <c r="Y76" i="1"/>
  <c r="X76" i="1"/>
  <c r="V75" i="1"/>
  <c r="Y75" i="1"/>
  <c r="K16" i="4" s="1"/>
  <c r="X75" i="1"/>
  <c r="J16" i="4" s="1"/>
  <c r="I16" i="4"/>
  <c r="V73" i="1"/>
  <c r="Y73" i="1"/>
  <c r="K14" i="4" s="1"/>
  <c r="X73" i="1"/>
  <c r="J14" i="4" s="1"/>
  <c r="I14" i="4"/>
  <c r="V72" i="1"/>
  <c r="Y72" i="1"/>
  <c r="X72" i="1"/>
  <c r="V71" i="1"/>
  <c r="Y71" i="1"/>
  <c r="X71" i="1"/>
  <c r="V70" i="1"/>
  <c r="Y70" i="1"/>
  <c r="X70" i="1"/>
  <c r="V69" i="1"/>
  <c r="Y69" i="1"/>
  <c r="X69" i="1"/>
  <c r="V68" i="1"/>
  <c r="Y68" i="1"/>
  <c r="X68" i="1"/>
  <c r="V67" i="1"/>
  <c r="Y67" i="1"/>
  <c r="X67" i="1"/>
  <c r="V66" i="1"/>
  <c r="Y66" i="1"/>
  <c r="X66" i="1"/>
  <c r="V65" i="1"/>
  <c r="Y65" i="1"/>
  <c r="X65" i="1"/>
  <c r="V64" i="1"/>
  <c r="Y64" i="1"/>
  <c r="X64" i="1"/>
  <c r="V63" i="1"/>
  <c r="Y63" i="1"/>
  <c r="X63" i="1"/>
  <c r="V62" i="1"/>
  <c r="Y62" i="1"/>
  <c r="X62" i="1"/>
  <c r="V61" i="1"/>
  <c r="Y61" i="1"/>
  <c r="K7" i="4" s="1"/>
  <c r="X61" i="1"/>
  <c r="J7" i="4" s="1"/>
  <c r="I7" i="4"/>
  <c r="V59" i="1"/>
  <c r="Y59" i="1"/>
  <c r="X59" i="1"/>
  <c r="V58" i="1"/>
  <c r="Y58" i="1"/>
  <c r="X58" i="1"/>
  <c r="V57" i="1"/>
  <c r="Y57" i="1"/>
  <c r="X57" i="1"/>
  <c r="V56" i="1"/>
  <c r="Y56" i="1"/>
  <c r="X56" i="1"/>
  <c r="R76" i="1"/>
  <c r="R75" i="1"/>
  <c r="R73" i="1"/>
  <c r="R72" i="1"/>
  <c r="R71" i="1"/>
  <c r="R70" i="1"/>
  <c r="R69" i="1"/>
  <c r="R68" i="1"/>
  <c r="R67" i="1"/>
  <c r="R66" i="1"/>
  <c r="R65" i="1"/>
  <c r="R64" i="1"/>
  <c r="R63" i="1"/>
  <c r="R62" i="1"/>
  <c r="R61" i="1"/>
  <c r="R59" i="1"/>
  <c r="R58" i="1"/>
  <c r="R57" i="1"/>
  <c r="R56" i="1"/>
  <c r="N76" i="1"/>
  <c r="N75" i="1"/>
  <c r="N73" i="1"/>
  <c r="N72" i="1"/>
  <c r="N71" i="1"/>
  <c r="N70" i="1"/>
  <c r="N69" i="1"/>
  <c r="N68" i="1"/>
  <c r="N67" i="1"/>
  <c r="N66" i="1"/>
  <c r="N65" i="1"/>
  <c r="N64" i="1"/>
  <c r="N63" i="1"/>
  <c r="N62" i="1"/>
  <c r="N61" i="1"/>
  <c r="N59" i="1"/>
  <c r="N58" i="1"/>
  <c r="N57" i="1"/>
  <c r="N56" i="1"/>
  <c r="J76" i="1"/>
  <c r="J75" i="1"/>
  <c r="J73" i="1"/>
  <c r="J72" i="1"/>
  <c r="J71" i="1"/>
  <c r="J70" i="1"/>
  <c r="J69" i="1"/>
  <c r="J68" i="1"/>
  <c r="J67" i="1"/>
  <c r="J66" i="1"/>
  <c r="J65" i="1"/>
  <c r="J64" i="1"/>
  <c r="J63" i="1"/>
  <c r="J62" i="1"/>
  <c r="J61" i="1"/>
  <c r="J59" i="1"/>
  <c r="J58" i="1"/>
  <c r="J57" i="1"/>
  <c r="J56" i="1"/>
  <c r="F76" i="1"/>
  <c r="F75" i="1"/>
  <c r="F73" i="1"/>
  <c r="F72" i="1"/>
  <c r="F71" i="1"/>
  <c r="F70" i="1"/>
  <c r="F69" i="1"/>
  <c r="F68" i="1"/>
  <c r="F67" i="1"/>
  <c r="F66" i="1"/>
  <c r="F65" i="1"/>
  <c r="F64" i="1"/>
  <c r="F63" i="1"/>
  <c r="F62" i="1"/>
  <c r="F61" i="1"/>
  <c r="F59" i="1"/>
  <c r="F58" i="1"/>
  <c r="F57" i="1"/>
  <c r="F56" i="1"/>
  <c r="F335" i="1"/>
  <c r="J335" i="1"/>
  <c r="N335" i="1"/>
  <c r="R335" i="1"/>
  <c r="V335" i="1"/>
  <c r="Y335" i="1"/>
  <c r="X335" i="1"/>
  <c r="B41" i="4"/>
  <c r="F53" i="1"/>
  <c r="J53" i="1"/>
  <c r="N53" i="1"/>
  <c r="R53" i="1"/>
  <c r="V53" i="1"/>
  <c r="F54" i="1"/>
  <c r="J54" i="1"/>
  <c r="N54" i="1"/>
  <c r="R54" i="1"/>
  <c r="V54" i="1"/>
  <c r="F55" i="1"/>
  <c r="J55" i="1"/>
  <c r="N55" i="1"/>
  <c r="R55" i="1"/>
  <c r="V55" i="1"/>
  <c r="Y53" i="1"/>
  <c r="Y54" i="1"/>
  <c r="K4" i="4" s="1"/>
  <c r="Y55" i="1"/>
  <c r="X53" i="1"/>
  <c r="X54" i="1"/>
  <c r="J4" i="4" s="1"/>
  <c r="X55" i="1"/>
  <c r="I4" i="4"/>
  <c r="V132" i="1"/>
  <c r="F132" i="1"/>
  <c r="J132" i="1"/>
  <c r="N132" i="1"/>
  <c r="R132" i="1"/>
  <c r="Y132" i="1"/>
  <c r="X132" i="1"/>
  <c r="V131" i="1"/>
  <c r="F131" i="1"/>
  <c r="J131" i="1"/>
  <c r="N131" i="1"/>
  <c r="R131" i="1"/>
  <c r="Y131" i="1"/>
  <c r="X131" i="1"/>
  <c r="V130" i="1"/>
  <c r="F130" i="1"/>
  <c r="J130" i="1"/>
  <c r="N130" i="1"/>
  <c r="R130" i="1"/>
  <c r="Y130" i="1"/>
  <c r="X130" i="1"/>
  <c r="V129" i="1"/>
  <c r="F129" i="1"/>
  <c r="J129" i="1"/>
  <c r="N129" i="1"/>
  <c r="R129" i="1"/>
  <c r="Y129" i="1"/>
  <c r="X129" i="1"/>
  <c r="V128" i="1"/>
  <c r="F128" i="1"/>
  <c r="J128" i="1"/>
  <c r="N128" i="1"/>
  <c r="R128" i="1"/>
  <c r="Y128" i="1"/>
  <c r="X128" i="1"/>
  <c r="V127" i="1"/>
  <c r="F127" i="1"/>
  <c r="J127" i="1"/>
  <c r="N127" i="1"/>
  <c r="R127" i="1"/>
  <c r="Y127" i="1"/>
  <c r="X127" i="1"/>
  <c r="V126" i="1"/>
  <c r="F126" i="1"/>
  <c r="J126" i="1"/>
  <c r="N126" i="1"/>
  <c r="R126" i="1"/>
  <c r="Y126" i="1"/>
  <c r="X126" i="1"/>
  <c r="V125" i="1"/>
  <c r="F125" i="1"/>
  <c r="J125" i="1"/>
  <c r="N125" i="1"/>
  <c r="R125" i="1"/>
  <c r="Y125" i="1"/>
  <c r="X125" i="1"/>
  <c r="V124" i="1"/>
  <c r="F124" i="1"/>
  <c r="J124" i="1"/>
  <c r="N124" i="1"/>
  <c r="R124" i="1"/>
  <c r="Y124" i="1"/>
  <c r="X124" i="1"/>
  <c r="V123" i="1"/>
  <c r="F123" i="1"/>
  <c r="J123" i="1"/>
  <c r="N123" i="1"/>
  <c r="R123" i="1"/>
  <c r="Y123" i="1"/>
  <c r="X123" i="1"/>
  <c r="V122" i="1"/>
  <c r="F122" i="1"/>
  <c r="J122" i="1"/>
  <c r="N122" i="1"/>
  <c r="R122" i="1"/>
  <c r="Y122" i="1"/>
  <c r="X122" i="1"/>
  <c r="V121" i="1"/>
  <c r="F121" i="1"/>
  <c r="J121" i="1"/>
  <c r="N121" i="1"/>
  <c r="R121" i="1"/>
  <c r="Y121" i="1"/>
  <c r="X121" i="1"/>
  <c r="V120" i="1"/>
  <c r="F120" i="1"/>
  <c r="J120" i="1"/>
  <c r="N120" i="1"/>
  <c r="R120" i="1"/>
  <c r="Y120" i="1"/>
  <c r="X120" i="1"/>
  <c r="V119" i="1"/>
  <c r="F119" i="1"/>
  <c r="J119" i="1"/>
  <c r="N119" i="1"/>
  <c r="R119" i="1"/>
  <c r="Y119" i="1"/>
  <c r="X119" i="1"/>
  <c r="V118" i="1"/>
  <c r="F118" i="1"/>
  <c r="J118" i="1"/>
  <c r="N118" i="1"/>
  <c r="R118" i="1"/>
  <c r="Y118" i="1"/>
  <c r="X118" i="1"/>
  <c r="V116" i="1"/>
  <c r="F116" i="1"/>
  <c r="J116" i="1"/>
  <c r="N116" i="1"/>
  <c r="R116" i="1"/>
  <c r="Y116" i="1"/>
  <c r="X116" i="1"/>
  <c r="V115" i="1"/>
  <c r="F115" i="1"/>
  <c r="J115" i="1"/>
  <c r="N115" i="1"/>
  <c r="R115" i="1"/>
  <c r="Y115" i="1"/>
  <c r="X115" i="1"/>
  <c r="F113" i="1"/>
  <c r="J113" i="1"/>
  <c r="N113" i="1"/>
  <c r="R113" i="1"/>
  <c r="V113" i="1"/>
  <c r="F117" i="1"/>
  <c r="J117" i="1"/>
  <c r="N117" i="1"/>
  <c r="R117" i="1"/>
  <c r="V117" i="1"/>
  <c r="F133" i="1"/>
  <c r="J133" i="1"/>
  <c r="N133" i="1"/>
  <c r="R133" i="1"/>
  <c r="V133" i="1"/>
  <c r="Y117" i="1"/>
  <c r="Y113" i="1"/>
  <c r="Y133" i="1"/>
  <c r="X117" i="1"/>
  <c r="X113" i="1"/>
  <c r="X133" i="1"/>
  <c r="F250" i="1"/>
  <c r="J250" i="1"/>
  <c r="N250" i="1"/>
  <c r="R250" i="1"/>
  <c r="V250" i="1"/>
  <c r="F251" i="1"/>
  <c r="J251" i="1"/>
  <c r="N251" i="1"/>
  <c r="R251" i="1"/>
  <c r="V251" i="1"/>
  <c r="F252" i="1"/>
  <c r="J252" i="1"/>
  <c r="N252" i="1"/>
  <c r="R252" i="1"/>
  <c r="V252" i="1"/>
  <c r="F253" i="1"/>
  <c r="J253" i="1"/>
  <c r="N253" i="1"/>
  <c r="R253" i="1"/>
  <c r="V253" i="1"/>
  <c r="F254" i="1"/>
  <c r="J254" i="1"/>
  <c r="N254" i="1"/>
  <c r="V254" i="1"/>
  <c r="F255" i="1"/>
  <c r="J255" i="1"/>
  <c r="N255" i="1"/>
  <c r="R255" i="1"/>
  <c r="V255" i="1"/>
  <c r="F256" i="1"/>
  <c r="J256" i="1"/>
  <c r="N256" i="1"/>
  <c r="R256" i="1"/>
  <c r="V256" i="1"/>
  <c r="F257" i="1"/>
  <c r="J257" i="1"/>
  <c r="N257" i="1"/>
  <c r="R257" i="1"/>
  <c r="V257" i="1"/>
  <c r="F258" i="1"/>
  <c r="J258" i="1"/>
  <c r="N258" i="1"/>
  <c r="R258" i="1"/>
  <c r="V258" i="1"/>
  <c r="C259" i="1"/>
  <c r="C364" i="1" s="1"/>
  <c r="N24" i="4" s="1"/>
  <c r="J259" i="1"/>
  <c r="N259" i="1"/>
  <c r="R259" i="1"/>
  <c r="V259" i="1"/>
  <c r="F260" i="1"/>
  <c r="J260" i="1"/>
  <c r="N260" i="1"/>
  <c r="R260" i="1"/>
  <c r="V260" i="1"/>
  <c r="F261" i="1"/>
  <c r="J261" i="1"/>
  <c r="N261" i="1"/>
  <c r="R261" i="1"/>
  <c r="V261" i="1"/>
  <c r="F263" i="1"/>
  <c r="J263" i="1"/>
  <c r="N263" i="1"/>
  <c r="V263" i="1"/>
  <c r="F264" i="1"/>
  <c r="J264" i="1"/>
  <c r="N264" i="1"/>
  <c r="R264" i="1"/>
  <c r="V264" i="1"/>
  <c r="F265" i="1"/>
  <c r="J265" i="1"/>
  <c r="N265" i="1"/>
  <c r="R265" i="1"/>
  <c r="V265" i="1"/>
  <c r="F266" i="1"/>
  <c r="J266" i="1"/>
  <c r="N266" i="1"/>
  <c r="R266" i="1"/>
  <c r="V266" i="1"/>
  <c r="F268" i="1"/>
  <c r="J268" i="1"/>
  <c r="N268" i="1"/>
  <c r="R268" i="1"/>
  <c r="V268" i="1"/>
  <c r="F269" i="1"/>
  <c r="J269" i="1"/>
  <c r="N269" i="1"/>
  <c r="R269" i="1"/>
  <c r="V269" i="1"/>
  <c r="F270" i="1"/>
  <c r="J270" i="1"/>
  <c r="N270" i="1"/>
  <c r="R270" i="1"/>
  <c r="V270" i="1"/>
  <c r="F271" i="1"/>
  <c r="J271" i="1"/>
  <c r="N271" i="1"/>
  <c r="R271" i="1"/>
  <c r="V271" i="1"/>
  <c r="F272" i="1"/>
  <c r="J272" i="1"/>
  <c r="N272" i="1"/>
  <c r="R272" i="1"/>
  <c r="V272" i="1"/>
  <c r="F274" i="1"/>
  <c r="J274" i="1"/>
  <c r="N274" i="1"/>
  <c r="R274" i="1"/>
  <c r="V274" i="1"/>
  <c r="F275" i="1"/>
  <c r="J275" i="1"/>
  <c r="N275" i="1"/>
  <c r="R275" i="1"/>
  <c r="V275" i="1"/>
  <c r="F276" i="1"/>
  <c r="J276" i="1"/>
  <c r="N276" i="1"/>
  <c r="R276" i="1"/>
  <c r="V276" i="1"/>
  <c r="F277" i="1"/>
  <c r="J277" i="1"/>
  <c r="N277" i="1"/>
  <c r="R277" i="1"/>
  <c r="V277" i="1"/>
  <c r="F278" i="1"/>
  <c r="J278" i="1"/>
  <c r="N278" i="1"/>
  <c r="R278" i="1"/>
  <c r="V278" i="1"/>
  <c r="F280" i="1"/>
  <c r="J280" i="1"/>
  <c r="N280" i="1"/>
  <c r="R280" i="1"/>
  <c r="V280" i="1"/>
  <c r="F281" i="1"/>
  <c r="J281" i="1"/>
  <c r="N281" i="1"/>
  <c r="R281" i="1"/>
  <c r="V281" i="1"/>
  <c r="F282" i="1"/>
  <c r="J282" i="1"/>
  <c r="N282" i="1"/>
  <c r="R282" i="1"/>
  <c r="V282" i="1"/>
  <c r="F283" i="1"/>
  <c r="J283" i="1"/>
  <c r="N283" i="1"/>
  <c r="R283" i="1"/>
  <c r="V283" i="1"/>
  <c r="F284" i="1"/>
  <c r="J284" i="1"/>
  <c r="N284" i="1"/>
  <c r="R284" i="1"/>
  <c r="V284" i="1"/>
  <c r="F285" i="1"/>
  <c r="J285" i="1"/>
  <c r="N285" i="1"/>
  <c r="R285" i="1"/>
  <c r="V285" i="1"/>
  <c r="F288" i="1"/>
  <c r="J288" i="1"/>
  <c r="N288" i="1"/>
  <c r="R288" i="1"/>
  <c r="V288" i="1"/>
  <c r="F289" i="1"/>
  <c r="J289" i="1"/>
  <c r="N289" i="1"/>
  <c r="R289" i="1"/>
  <c r="V289" i="1"/>
  <c r="F290" i="1"/>
  <c r="J290" i="1"/>
  <c r="N290" i="1"/>
  <c r="R290" i="1"/>
  <c r="V290" i="1"/>
  <c r="F291" i="1"/>
  <c r="J291" i="1"/>
  <c r="N291" i="1"/>
  <c r="R291" i="1"/>
  <c r="V291" i="1"/>
  <c r="F292" i="1"/>
  <c r="J292" i="1"/>
  <c r="N292" i="1"/>
  <c r="R292" i="1"/>
  <c r="V292" i="1"/>
  <c r="F293" i="1"/>
  <c r="J293" i="1"/>
  <c r="N293" i="1"/>
  <c r="R293" i="1"/>
  <c r="V293" i="1"/>
  <c r="F295" i="1"/>
  <c r="J295" i="1"/>
  <c r="N295" i="1"/>
  <c r="R295" i="1"/>
  <c r="V295" i="1"/>
  <c r="F296" i="1"/>
  <c r="J296" i="1"/>
  <c r="N296" i="1"/>
  <c r="R296" i="1"/>
  <c r="V296" i="1"/>
  <c r="F297" i="1"/>
  <c r="J297" i="1"/>
  <c r="N297" i="1"/>
  <c r="R297" i="1"/>
  <c r="V297" i="1"/>
  <c r="F298" i="1"/>
  <c r="J298" i="1"/>
  <c r="N298" i="1"/>
  <c r="R298" i="1"/>
  <c r="V298" i="1"/>
  <c r="F299" i="1"/>
  <c r="J299" i="1"/>
  <c r="N299" i="1"/>
  <c r="R299" i="1"/>
  <c r="V299" i="1"/>
  <c r="F301" i="1"/>
  <c r="J301" i="1"/>
  <c r="N301" i="1"/>
  <c r="R301" i="1"/>
  <c r="V301" i="1"/>
  <c r="F302" i="1"/>
  <c r="J302" i="1"/>
  <c r="N302" i="1"/>
  <c r="R302" i="1"/>
  <c r="V302" i="1"/>
  <c r="F312" i="1"/>
  <c r="J312" i="1"/>
  <c r="N312" i="1"/>
  <c r="R312" i="1"/>
  <c r="V312" i="1"/>
  <c r="F304" i="1"/>
  <c r="J304" i="1"/>
  <c r="N304" i="1"/>
  <c r="R304" i="1"/>
  <c r="V304" i="1"/>
  <c r="F305" i="1"/>
  <c r="J305" i="1"/>
  <c r="N305" i="1"/>
  <c r="R305" i="1"/>
  <c r="V305" i="1"/>
  <c r="F307" i="1"/>
  <c r="J307" i="1"/>
  <c r="N307" i="1"/>
  <c r="R307" i="1"/>
  <c r="V307" i="1"/>
  <c r="F309" i="1"/>
  <c r="J309" i="1"/>
  <c r="N309" i="1"/>
  <c r="R309" i="1"/>
  <c r="V309" i="1"/>
  <c r="F310" i="1"/>
  <c r="J310" i="1"/>
  <c r="N310" i="1"/>
  <c r="R310" i="1"/>
  <c r="V310" i="1"/>
  <c r="F311" i="1"/>
  <c r="J311" i="1"/>
  <c r="N311" i="1"/>
  <c r="R311" i="1"/>
  <c r="V311" i="1"/>
  <c r="F313" i="1"/>
  <c r="J313" i="1"/>
  <c r="N313" i="1"/>
  <c r="R313" i="1"/>
  <c r="V313" i="1"/>
  <c r="F314" i="1"/>
  <c r="J314" i="1"/>
  <c r="N314" i="1"/>
  <c r="R314" i="1"/>
  <c r="V314" i="1"/>
  <c r="F315" i="1"/>
  <c r="J315" i="1"/>
  <c r="N315" i="1"/>
  <c r="R315" i="1"/>
  <c r="V315" i="1"/>
  <c r="Y250" i="1"/>
  <c r="Y251" i="1"/>
  <c r="Y252" i="1"/>
  <c r="Y253" i="1"/>
  <c r="Y255" i="1"/>
  <c r="Y256" i="1"/>
  <c r="Y257" i="1"/>
  <c r="Y258" i="1"/>
  <c r="Y259" i="1"/>
  <c r="Y260" i="1"/>
  <c r="Y261" i="1"/>
  <c r="Y263" i="1"/>
  <c r="Y264" i="1"/>
  <c r="Y265" i="1"/>
  <c r="Y266" i="1"/>
  <c r="Y268" i="1"/>
  <c r="Y269" i="1"/>
  <c r="Y270" i="1"/>
  <c r="Y271" i="1"/>
  <c r="Y272" i="1"/>
  <c r="Y274" i="1"/>
  <c r="Y275" i="1"/>
  <c r="Y276" i="1"/>
  <c r="Y277" i="1"/>
  <c r="Y278" i="1"/>
  <c r="Y280" i="1"/>
  <c r="Y281" i="1"/>
  <c r="Y282" i="1"/>
  <c r="Y283" i="1"/>
  <c r="Y284" i="1"/>
  <c r="Y285" i="1"/>
  <c r="Y288" i="1"/>
  <c r="Y289" i="1"/>
  <c r="Y290" i="1"/>
  <c r="Y291" i="1"/>
  <c r="Y292" i="1"/>
  <c r="Y293" i="1"/>
  <c r="Y295" i="1"/>
  <c r="Y296" i="1"/>
  <c r="Y297" i="1"/>
  <c r="Y298" i="1"/>
  <c r="Y299" i="1"/>
  <c r="Y301" i="1"/>
  <c r="Y302" i="1"/>
  <c r="Y312" i="1"/>
  <c r="Y304" i="1"/>
  <c r="Y305" i="1"/>
  <c r="Y307" i="1"/>
  <c r="K18" i="4" s="1"/>
  <c r="Y309" i="1"/>
  <c r="Y310" i="1"/>
  <c r="Y311" i="1"/>
  <c r="Y313" i="1"/>
  <c r="Y314" i="1"/>
  <c r="Y315" i="1"/>
  <c r="X250" i="1"/>
  <c r="X251" i="1"/>
  <c r="X252" i="1"/>
  <c r="X253" i="1"/>
  <c r="X254" i="1"/>
  <c r="X255" i="1"/>
  <c r="X256" i="1"/>
  <c r="X257" i="1"/>
  <c r="X258" i="1"/>
  <c r="X259" i="1"/>
  <c r="X260" i="1"/>
  <c r="X261" i="1"/>
  <c r="X264" i="1"/>
  <c r="X265" i="1"/>
  <c r="X266" i="1"/>
  <c r="X268" i="1"/>
  <c r="X269" i="1"/>
  <c r="X270" i="1"/>
  <c r="X271" i="1"/>
  <c r="X272" i="1"/>
  <c r="X274" i="1"/>
  <c r="X275" i="1"/>
  <c r="X276" i="1"/>
  <c r="X277" i="1"/>
  <c r="X278" i="1"/>
  <c r="X280" i="1"/>
  <c r="X281" i="1"/>
  <c r="X282" i="1"/>
  <c r="X283" i="1"/>
  <c r="X284" i="1"/>
  <c r="X285" i="1"/>
  <c r="X288" i="1"/>
  <c r="X289" i="1"/>
  <c r="X290" i="1"/>
  <c r="X291" i="1"/>
  <c r="X292" i="1"/>
  <c r="X293" i="1"/>
  <c r="X295" i="1"/>
  <c r="X296" i="1"/>
  <c r="X297" i="1"/>
  <c r="X298" i="1"/>
  <c r="X299" i="1"/>
  <c r="X301" i="1"/>
  <c r="X302" i="1"/>
  <c r="X312" i="1"/>
  <c r="X304" i="1"/>
  <c r="X305" i="1"/>
  <c r="X307" i="1"/>
  <c r="J18" i="4" s="1"/>
  <c r="X309" i="1"/>
  <c r="X310" i="1"/>
  <c r="X311" i="1"/>
  <c r="X313" i="1"/>
  <c r="X314" i="1"/>
  <c r="X315" i="1"/>
  <c r="I18" i="4"/>
  <c r="F89" i="1"/>
  <c r="J89" i="1"/>
  <c r="N89" i="1"/>
  <c r="R89" i="1"/>
  <c r="V89" i="1"/>
  <c r="F91" i="1"/>
  <c r="J91" i="1"/>
  <c r="N91" i="1"/>
  <c r="R91" i="1"/>
  <c r="V91" i="1"/>
  <c r="Y89" i="1"/>
  <c r="Y91" i="1"/>
  <c r="X89" i="1"/>
  <c r="X93" i="1" s="1"/>
  <c r="X91" i="1"/>
  <c r="F219" i="1"/>
  <c r="J219" i="1"/>
  <c r="N219" i="1"/>
  <c r="R219" i="1"/>
  <c r="V219" i="1"/>
  <c r="F217" i="1"/>
  <c r="J217" i="1"/>
  <c r="N217" i="1"/>
  <c r="R217" i="1"/>
  <c r="V217" i="1"/>
  <c r="F218" i="1"/>
  <c r="J218" i="1"/>
  <c r="N218" i="1"/>
  <c r="R218" i="1"/>
  <c r="V218" i="1"/>
  <c r="F4" i="1"/>
  <c r="J4" i="1"/>
  <c r="N4" i="1"/>
  <c r="R4" i="1"/>
  <c r="V4" i="1"/>
  <c r="F8" i="1"/>
  <c r="J8" i="1"/>
  <c r="N8" i="1"/>
  <c r="R8" i="1"/>
  <c r="V8" i="1"/>
  <c r="F9" i="1"/>
  <c r="J9" i="1"/>
  <c r="N9" i="1"/>
  <c r="R9" i="1"/>
  <c r="V9" i="1"/>
  <c r="F10" i="1"/>
  <c r="J10" i="1"/>
  <c r="N10" i="1"/>
  <c r="R10" i="1"/>
  <c r="V10" i="1"/>
  <c r="F11" i="1"/>
  <c r="J11" i="1"/>
  <c r="N11" i="1"/>
  <c r="R11" i="1"/>
  <c r="V11" i="1"/>
  <c r="F12" i="1"/>
  <c r="J12" i="1"/>
  <c r="N12" i="1"/>
  <c r="R12" i="1"/>
  <c r="V12" i="1"/>
  <c r="F13" i="1"/>
  <c r="J13" i="1"/>
  <c r="N13" i="1"/>
  <c r="R13" i="1"/>
  <c r="V13" i="1"/>
  <c r="F14" i="1"/>
  <c r="J14" i="1"/>
  <c r="N14" i="1"/>
  <c r="R14" i="1"/>
  <c r="V14" i="1"/>
  <c r="F15" i="1"/>
  <c r="J15" i="1"/>
  <c r="N15" i="1"/>
  <c r="R15" i="1"/>
  <c r="V15" i="1"/>
  <c r="F16" i="1"/>
  <c r="J16" i="1"/>
  <c r="N16" i="1"/>
  <c r="R16" i="1"/>
  <c r="V16" i="1"/>
  <c r="F17" i="1"/>
  <c r="J17" i="1"/>
  <c r="N17" i="1"/>
  <c r="R17" i="1"/>
  <c r="V17" i="1"/>
  <c r="F18" i="1"/>
  <c r="J18" i="1"/>
  <c r="N18" i="1"/>
  <c r="R18" i="1"/>
  <c r="V18" i="1"/>
  <c r="F19" i="1"/>
  <c r="J19" i="1"/>
  <c r="N19" i="1"/>
  <c r="R19" i="1"/>
  <c r="V19" i="1"/>
  <c r="F20" i="1"/>
  <c r="J20" i="1"/>
  <c r="N20" i="1"/>
  <c r="R20" i="1"/>
  <c r="V20" i="1"/>
  <c r="F21" i="1"/>
  <c r="J21" i="1"/>
  <c r="N21" i="1"/>
  <c r="R21" i="1"/>
  <c r="V21" i="1"/>
  <c r="F22" i="1"/>
  <c r="J22" i="1"/>
  <c r="N22" i="1"/>
  <c r="R22" i="1"/>
  <c r="V22" i="1"/>
  <c r="F23" i="1"/>
  <c r="J23" i="1"/>
  <c r="N23" i="1"/>
  <c r="R23" i="1"/>
  <c r="V23" i="1"/>
  <c r="F24" i="1"/>
  <c r="J24" i="1"/>
  <c r="N24" i="1"/>
  <c r="R24" i="1"/>
  <c r="V24" i="1"/>
  <c r="F25" i="1"/>
  <c r="J25" i="1"/>
  <c r="N25" i="1"/>
  <c r="R25" i="1"/>
  <c r="V25" i="1"/>
  <c r="F26" i="1"/>
  <c r="J26" i="1"/>
  <c r="N26" i="1"/>
  <c r="R26" i="1"/>
  <c r="V26" i="1"/>
  <c r="F27" i="1"/>
  <c r="J27" i="1"/>
  <c r="N27" i="1"/>
  <c r="R27" i="1"/>
  <c r="V27" i="1"/>
  <c r="F28" i="1"/>
  <c r="J28" i="1"/>
  <c r="N28" i="1"/>
  <c r="R28" i="1"/>
  <c r="V28" i="1"/>
  <c r="F29" i="1"/>
  <c r="J29" i="1"/>
  <c r="N29" i="1"/>
  <c r="R29" i="1"/>
  <c r="V29" i="1"/>
  <c r="F30" i="1"/>
  <c r="J30" i="1"/>
  <c r="N30" i="1"/>
  <c r="R30" i="1"/>
  <c r="V30" i="1"/>
  <c r="F31" i="1"/>
  <c r="J31" i="1"/>
  <c r="N31" i="1"/>
  <c r="R31" i="1"/>
  <c r="V31" i="1"/>
  <c r="F32" i="1"/>
  <c r="J32" i="1"/>
  <c r="N32" i="1"/>
  <c r="R32" i="1"/>
  <c r="V32" i="1"/>
  <c r="F37" i="1"/>
  <c r="J37" i="1"/>
  <c r="N37" i="1"/>
  <c r="R37" i="1"/>
  <c r="V37" i="1"/>
  <c r="F42" i="1"/>
  <c r="J42" i="1"/>
  <c r="N42" i="1"/>
  <c r="R42" i="1"/>
  <c r="V42" i="1"/>
  <c r="F43" i="1"/>
  <c r="J43" i="1"/>
  <c r="N43" i="1"/>
  <c r="R43" i="1"/>
  <c r="V43" i="1"/>
  <c r="F44" i="1"/>
  <c r="J44" i="1"/>
  <c r="N44" i="1"/>
  <c r="P44" i="1"/>
  <c r="P364" i="1" s="1"/>
  <c r="P27" i="4" s="1"/>
  <c r="V44" i="1"/>
  <c r="F45" i="1"/>
  <c r="J45" i="1"/>
  <c r="N45" i="1"/>
  <c r="R45" i="1"/>
  <c r="V45" i="1"/>
  <c r="F46" i="1"/>
  <c r="J46" i="1"/>
  <c r="N46" i="1"/>
  <c r="R46" i="1"/>
  <c r="V46" i="1"/>
  <c r="F47" i="1"/>
  <c r="J47" i="1"/>
  <c r="N47" i="1"/>
  <c r="R47" i="1"/>
  <c r="V47" i="1"/>
  <c r="F48" i="1"/>
  <c r="J48" i="1"/>
  <c r="N48" i="1"/>
  <c r="R48" i="1"/>
  <c r="V48" i="1"/>
  <c r="F49" i="1"/>
  <c r="J49" i="1"/>
  <c r="N49" i="1"/>
  <c r="R49" i="1"/>
  <c r="V49" i="1"/>
  <c r="F81" i="1"/>
  <c r="J81" i="1"/>
  <c r="N81" i="1"/>
  <c r="R81" i="1"/>
  <c r="V81" i="1"/>
  <c r="F85" i="1"/>
  <c r="J85" i="1"/>
  <c r="N85" i="1"/>
  <c r="R85" i="1"/>
  <c r="V85" i="1"/>
  <c r="F100" i="1"/>
  <c r="J100" i="1"/>
  <c r="N100" i="1"/>
  <c r="R100" i="1"/>
  <c r="V100" i="1"/>
  <c r="F104" i="1"/>
  <c r="J104" i="1"/>
  <c r="N104" i="1"/>
  <c r="R104" i="1"/>
  <c r="V104" i="1"/>
  <c r="F105" i="1"/>
  <c r="J105" i="1"/>
  <c r="N105" i="1"/>
  <c r="R105" i="1"/>
  <c r="V105" i="1"/>
  <c r="F109" i="1"/>
  <c r="J109" i="1"/>
  <c r="N109" i="1"/>
  <c r="R109" i="1"/>
  <c r="V109" i="1"/>
  <c r="F137" i="1"/>
  <c r="J137" i="1"/>
  <c r="N137" i="1"/>
  <c r="R137" i="1"/>
  <c r="V137" i="1"/>
  <c r="F141" i="1"/>
  <c r="J141" i="1"/>
  <c r="N141" i="1"/>
  <c r="R141" i="1"/>
  <c r="V141" i="1"/>
  <c r="F145" i="1"/>
  <c r="J145" i="1"/>
  <c r="N145" i="1"/>
  <c r="R145" i="1"/>
  <c r="V145" i="1"/>
  <c r="F149" i="1"/>
  <c r="J149" i="1"/>
  <c r="N149" i="1"/>
  <c r="R149" i="1"/>
  <c r="V149" i="1"/>
  <c r="F153" i="1"/>
  <c r="J153" i="1"/>
  <c r="N153" i="1"/>
  <c r="V153" i="1"/>
  <c r="F158" i="1"/>
  <c r="J158" i="1"/>
  <c r="N158" i="1"/>
  <c r="R158" i="1"/>
  <c r="V158" i="1"/>
  <c r="F160" i="1"/>
  <c r="J160" i="1"/>
  <c r="N160" i="1"/>
  <c r="R160" i="1"/>
  <c r="V160" i="1"/>
  <c r="F168" i="1"/>
  <c r="J168" i="1"/>
  <c r="N168" i="1"/>
  <c r="R168" i="1"/>
  <c r="V168" i="1"/>
  <c r="F169" i="1"/>
  <c r="J169" i="1"/>
  <c r="N169" i="1"/>
  <c r="R169" i="1"/>
  <c r="V169" i="1"/>
  <c r="F170" i="1"/>
  <c r="J170" i="1"/>
  <c r="N170" i="1"/>
  <c r="R170" i="1"/>
  <c r="V170" i="1"/>
  <c r="F171" i="1"/>
  <c r="J171" i="1"/>
  <c r="N171" i="1"/>
  <c r="R171" i="1"/>
  <c r="V171" i="1"/>
  <c r="F172" i="1"/>
  <c r="J172" i="1"/>
  <c r="N172" i="1"/>
  <c r="R172" i="1"/>
  <c r="V172" i="1"/>
  <c r="F173" i="1"/>
  <c r="J173" i="1"/>
  <c r="N173" i="1"/>
  <c r="R173" i="1"/>
  <c r="V173" i="1"/>
  <c r="F174" i="1"/>
  <c r="J174" i="1"/>
  <c r="N174" i="1"/>
  <c r="R174" i="1"/>
  <c r="V174" i="1"/>
  <c r="F175" i="1"/>
  <c r="J175" i="1"/>
  <c r="N175" i="1"/>
  <c r="R175" i="1"/>
  <c r="V175" i="1"/>
  <c r="F176" i="1"/>
  <c r="J176" i="1"/>
  <c r="N176" i="1"/>
  <c r="R176" i="1"/>
  <c r="V176" i="1"/>
  <c r="F177" i="1"/>
  <c r="J177" i="1"/>
  <c r="N177" i="1"/>
  <c r="R177" i="1"/>
  <c r="V177" i="1"/>
  <c r="F178" i="1"/>
  <c r="J178" i="1"/>
  <c r="N178" i="1"/>
  <c r="R178" i="1"/>
  <c r="V178" i="1"/>
  <c r="F179" i="1"/>
  <c r="J179" i="1"/>
  <c r="N179" i="1"/>
  <c r="R179" i="1"/>
  <c r="V179" i="1"/>
  <c r="F180" i="1"/>
  <c r="J180" i="1"/>
  <c r="N180" i="1"/>
  <c r="R180" i="1"/>
  <c r="V180" i="1"/>
  <c r="F181" i="1"/>
  <c r="J181" i="1"/>
  <c r="N181" i="1"/>
  <c r="R181" i="1"/>
  <c r="V181" i="1"/>
  <c r="F182" i="1"/>
  <c r="J182" i="1"/>
  <c r="N182" i="1"/>
  <c r="R182" i="1"/>
  <c r="V182" i="1"/>
  <c r="F183" i="1"/>
  <c r="J183" i="1"/>
  <c r="N183" i="1"/>
  <c r="R183" i="1"/>
  <c r="V183" i="1"/>
  <c r="F187" i="1"/>
  <c r="H187" i="1"/>
  <c r="X187" i="1" s="1"/>
  <c r="I187" i="1"/>
  <c r="Y187" i="1" s="1"/>
  <c r="N187" i="1"/>
  <c r="R187" i="1"/>
  <c r="V187" i="1"/>
  <c r="F191" i="1"/>
  <c r="J191" i="1"/>
  <c r="N191" i="1"/>
  <c r="R191" i="1"/>
  <c r="V191" i="1"/>
  <c r="F195" i="1"/>
  <c r="J195" i="1"/>
  <c r="N195" i="1"/>
  <c r="R195" i="1"/>
  <c r="V195" i="1"/>
  <c r="F200" i="1"/>
  <c r="J200" i="1"/>
  <c r="N200" i="1"/>
  <c r="R200" i="1"/>
  <c r="V200" i="1"/>
  <c r="F204" i="1"/>
  <c r="I204" i="1"/>
  <c r="J204" i="1" s="1"/>
  <c r="N204" i="1"/>
  <c r="R204" i="1"/>
  <c r="V204" i="1"/>
  <c r="F208" i="1"/>
  <c r="J208" i="1"/>
  <c r="N208" i="1"/>
  <c r="R208" i="1"/>
  <c r="V208" i="1"/>
  <c r="F212" i="1"/>
  <c r="I212" i="1"/>
  <c r="J212" i="1" s="1"/>
  <c r="N212" i="1"/>
  <c r="R212" i="1"/>
  <c r="V212" i="1"/>
  <c r="F213" i="1"/>
  <c r="J213" i="1"/>
  <c r="N213" i="1"/>
  <c r="R213" i="1"/>
  <c r="V213" i="1"/>
  <c r="F223" i="1"/>
  <c r="H223" i="1"/>
  <c r="N223" i="1"/>
  <c r="R223" i="1"/>
  <c r="V223" i="1"/>
  <c r="F227" i="1"/>
  <c r="J227" i="1"/>
  <c r="N227" i="1"/>
  <c r="R227" i="1"/>
  <c r="V227" i="1"/>
  <c r="F228" i="1"/>
  <c r="J228" i="1"/>
  <c r="N228" i="1"/>
  <c r="R228" i="1"/>
  <c r="V228" i="1"/>
  <c r="F229" i="1"/>
  <c r="J229" i="1"/>
  <c r="N229" i="1"/>
  <c r="R229" i="1"/>
  <c r="V229" i="1"/>
  <c r="F233" i="1"/>
  <c r="J233" i="1"/>
  <c r="N233" i="1"/>
  <c r="R233" i="1"/>
  <c r="V233" i="1"/>
  <c r="F237" i="1"/>
  <c r="J237" i="1"/>
  <c r="N237" i="1"/>
  <c r="R237" i="1"/>
  <c r="V237" i="1"/>
  <c r="F238" i="1"/>
  <c r="J238" i="1"/>
  <c r="N238" i="1"/>
  <c r="R238" i="1"/>
  <c r="V238" i="1"/>
  <c r="F239" i="1"/>
  <c r="J239" i="1"/>
  <c r="N239" i="1"/>
  <c r="R239" i="1"/>
  <c r="V239" i="1"/>
  <c r="F240" i="1"/>
  <c r="J240" i="1"/>
  <c r="N240" i="1"/>
  <c r="R240" i="1"/>
  <c r="V240" i="1"/>
  <c r="F244" i="1"/>
  <c r="J244" i="1"/>
  <c r="N244" i="1"/>
  <c r="R244" i="1"/>
  <c r="V244" i="1"/>
  <c r="F245" i="1"/>
  <c r="J245" i="1"/>
  <c r="N245" i="1"/>
  <c r="R245" i="1"/>
  <c r="V245" i="1"/>
  <c r="F246" i="1"/>
  <c r="J246" i="1"/>
  <c r="N246" i="1"/>
  <c r="R246" i="1"/>
  <c r="U246" i="1"/>
  <c r="V246" i="1" s="1"/>
  <c r="F319" i="1"/>
  <c r="J319" i="1"/>
  <c r="N319" i="1"/>
  <c r="R319" i="1"/>
  <c r="V319" i="1"/>
  <c r="F320" i="1"/>
  <c r="J320" i="1"/>
  <c r="N320" i="1"/>
  <c r="R320" i="1"/>
  <c r="V320" i="1"/>
  <c r="F324" i="1"/>
  <c r="J324" i="1"/>
  <c r="N324" i="1"/>
  <c r="R324" i="1"/>
  <c r="V324" i="1"/>
  <c r="F325" i="1"/>
  <c r="J325" i="1"/>
  <c r="N325" i="1"/>
  <c r="R325" i="1"/>
  <c r="V325" i="1"/>
  <c r="F326" i="1"/>
  <c r="J326" i="1"/>
  <c r="N326" i="1"/>
  <c r="R326" i="1"/>
  <c r="V326" i="1"/>
  <c r="F330" i="1"/>
  <c r="J330" i="1"/>
  <c r="N330" i="1"/>
  <c r="R330" i="1"/>
  <c r="V330" i="1"/>
  <c r="F343" i="1"/>
  <c r="J343" i="1"/>
  <c r="N343" i="1"/>
  <c r="R343" i="1"/>
  <c r="V343" i="1"/>
  <c r="F346" i="1"/>
  <c r="J346" i="1"/>
  <c r="N346" i="1"/>
  <c r="R346" i="1"/>
  <c r="V346" i="1"/>
  <c r="F348" i="1"/>
  <c r="J348" i="1"/>
  <c r="N348" i="1"/>
  <c r="R348" i="1"/>
  <c r="V348" i="1"/>
  <c r="F352" i="1"/>
  <c r="J352" i="1"/>
  <c r="N352" i="1"/>
  <c r="R352" i="1"/>
  <c r="V352" i="1"/>
  <c r="F356" i="1"/>
  <c r="J356" i="1"/>
  <c r="N356" i="1"/>
  <c r="R356" i="1"/>
  <c r="V356" i="1"/>
  <c r="F360" i="1"/>
  <c r="J360" i="1"/>
  <c r="N360" i="1"/>
  <c r="R360" i="1"/>
  <c r="V360" i="1"/>
  <c r="Y217" i="1"/>
  <c r="Y218" i="1"/>
  <c r="Y4" i="1"/>
  <c r="Y5" i="1" s="1"/>
  <c r="D3" i="4" s="1"/>
  <c r="Y8" i="1"/>
  <c r="Y9" i="1"/>
  <c r="Y10" i="1"/>
  <c r="Y11" i="1"/>
  <c r="Y12" i="1"/>
  <c r="Y13" i="1"/>
  <c r="Y14" i="1"/>
  <c r="Y15" i="1"/>
  <c r="Y16" i="1"/>
  <c r="Y17" i="1"/>
  <c r="Y18" i="1"/>
  <c r="Y19" i="1"/>
  <c r="Y20" i="1"/>
  <c r="Y21" i="1"/>
  <c r="Y22" i="1"/>
  <c r="Y23" i="1"/>
  <c r="Y24" i="1"/>
  <c r="Y25" i="1"/>
  <c r="Y26" i="1"/>
  <c r="Y27" i="1"/>
  <c r="Y28" i="1"/>
  <c r="Y29" i="1"/>
  <c r="Y30" i="1"/>
  <c r="Y31" i="1"/>
  <c r="Y32" i="1"/>
  <c r="Y37" i="1"/>
  <c r="Y42" i="1"/>
  <c r="Y43" i="1"/>
  <c r="Y44" i="1"/>
  <c r="K6" i="4" s="1"/>
  <c r="Y45" i="1"/>
  <c r="Y46" i="1"/>
  <c r="Y47" i="1"/>
  <c r="Y48" i="1"/>
  <c r="Y49" i="1"/>
  <c r="Y81" i="1"/>
  <c r="Y85" i="1"/>
  <c r="Y86" i="1" s="1"/>
  <c r="D9" i="4" s="1"/>
  <c r="Y100" i="1"/>
  <c r="Y101" i="1" s="1"/>
  <c r="Y104" i="1"/>
  <c r="K11" i="4" s="1"/>
  <c r="Y105" i="1"/>
  <c r="Y109" i="1"/>
  <c r="Y110" i="1" s="1"/>
  <c r="D14" i="4" s="1"/>
  <c r="Y137" i="1"/>
  <c r="Y138" i="1" s="1"/>
  <c r="D16" i="4" s="1"/>
  <c r="Y141" i="1"/>
  <c r="Y145" i="1"/>
  <c r="Y146" i="1" s="1"/>
  <c r="D18" i="4" s="1"/>
  <c r="Y149" i="1"/>
  <c r="Y150" i="1" s="1"/>
  <c r="D19" i="4" s="1"/>
  <c r="Y153" i="1"/>
  <c r="Y155" i="1" s="1"/>
  <c r="Y158" i="1"/>
  <c r="Y160" i="1"/>
  <c r="K19" i="4" s="1"/>
  <c r="Y168" i="1"/>
  <c r="Y169" i="1"/>
  <c r="Y170" i="1"/>
  <c r="Y171" i="1"/>
  <c r="Y172" i="1"/>
  <c r="Y173" i="1"/>
  <c r="Y174" i="1"/>
  <c r="Y175" i="1"/>
  <c r="Y176" i="1"/>
  <c r="Y177" i="1"/>
  <c r="Y178" i="1"/>
  <c r="Y179" i="1"/>
  <c r="Y180" i="1"/>
  <c r="Y181" i="1"/>
  <c r="Y182" i="1"/>
  <c r="Y183" i="1"/>
  <c r="Y191" i="1"/>
  <c r="Y192" i="1" s="1"/>
  <c r="D25" i="4" s="1"/>
  <c r="Y195" i="1"/>
  <c r="Y196" i="1" s="1"/>
  <c r="D26" i="4" s="1"/>
  <c r="Y200" i="1"/>
  <c r="Y208" i="1"/>
  <c r="Y209" i="1" s="1"/>
  <c r="D29" i="4" s="1"/>
  <c r="Y213" i="1"/>
  <c r="Y227" i="1"/>
  <c r="Y228" i="1"/>
  <c r="Y229" i="1"/>
  <c r="Y233" i="1"/>
  <c r="Y234" i="1" s="1"/>
  <c r="D34" i="4" s="1"/>
  <c r="Y237" i="1"/>
  <c r="Y238" i="1"/>
  <c r="K12" i="4" s="1"/>
  <c r="Y239" i="1"/>
  <c r="K13" i="4" s="1"/>
  <c r="Y240" i="1"/>
  <c r="Y244" i="1"/>
  <c r="K5" i="4" s="1"/>
  <c r="Y245" i="1"/>
  <c r="K9" i="4" s="1"/>
  <c r="Y319" i="1"/>
  <c r="Y320" i="1"/>
  <c r="Y324" i="1"/>
  <c r="Y325" i="1"/>
  <c r="Y326" i="1"/>
  <c r="Y330" i="1"/>
  <c r="Y331" i="1" s="1"/>
  <c r="D40" i="4" s="1"/>
  <c r="Y343" i="1"/>
  <c r="Y346" i="1"/>
  <c r="Y348" i="1"/>
  <c r="Y352" i="1"/>
  <c r="Y353" i="1" s="1"/>
  <c r="D44" i="4" s="1"/>
  <c r="Y356" i="1"/>
  <c r="Y360" i="1"/>
  <c r="Y362" i="1" s="1"/>
  <c r="X217" i="1"/>
  <c r="X218" i="1"/>
  <c r="X4" i="1"/>
  <c r="X8" i="1"/>
  <c r="X9" i="1"/>
  <c r="X10" i="1"/>
  <c r="X11" i="1"/>
  <c r="X12" i="1"/>
  <c r="X13" i="1"/>
  <c r="X14" i="1"/>
  <c r="X15" i="1"/>
  <c r="X16" i="1"/>
  <c r="X17" i="1"/>
  <c r="X18" i="1"/>
  <c r="X19" i="1"/>
  <c r="X20" i="1"/>
  <c r="X21" i="1"/>
  <c r="X22" i="1"/>
  <c r="X23" i="1"/>
  <c r="X24" i="1"/>
  <c r="X25" i="1"/>
  <c r="X26" i="1"/>
  <c r="X27" i="1"/>
  <c r="X28" i="1"/>
  <c r="X29" i="1"/>
  <c r="X30" i="1"/>
  <c r="X31" i="1"/>
  <c r="X32" i="1"/>
  <c r="X37" i="1"/>
  <c r="X42" i="1"/>
  <c r="X43" i="1"/>
  <c r="X45" i="1"/>
  <c r="X46" i="1"/>
  <c r="X47" i="1"/>
  <c r="X48" i="1"/>
  <c r="X49" i="1"/>
  <c r="X81" i="1"/>
  <c r="X85" i="1"/>
  <c r="X86" i="1" s="1"/>
  <c r="C9" i="4" s="1"/>
  <c r="X100" i="1"/>
  <c r="X101" i="1" s="1"/>
  <c r="X104" i="1"/>
  <c r="J11" i="4" s="1"/>
  <c r="X105" i="1"/>
  <c r="X109" i="1"/>
  <c r="X110" i="1" s="1"/>
  <c r="C14" i="4" s="1"/>
  <c r="X137" i="1"/>
  <c r="X138" i="1" s="1"/>
  <c r="C16" i="4" s="1"/>
  <c r="X141" i="1"/>
  <c r="X145" i="1"/>
  <c r="X146" i="1" s="1"/>
  <c r="C18" i="4" s="1"/>
  <c r="X149" i="1"/>
  <c r="X150" i="1" s="1"/>
  <c r="C19" i="4" s="1"/>
  <c r="X153" i="1"/>
  <c r="X155" i="1" s="1"/>
  <c r="X158" i="1"/>
  <c r="X160" i="1"/>
  <c r="J19" i="4" s="1"/>
  <c r="X168" i="1"/>
  <c r="X169" i="1"/>
  <c r="X170" i="1"/>
  <c r="X171" i="1"/>
  <c r="X172" i="1"/>
  <c r="X173" i="1"/>
  <c r="X174" i="1"/>
  <c r="X175" i="1"/>
  <c r="X176" i="1"/>
  <c r="X177" i="1"/>
  <c r="X178" i="1"/>
  <c r="X179" i="1"/>
  <c r="X180" i="1"/>
  <c r="X181" i="1"/>
  <c r="X182" i="1"/>
  <c r="X183" i="1"/>
  <c r="X191" i="1"/>
  <c r="X192" i="1" s="1"/>
  <c r="C25" i="4" s="1"/>
  <c r="X195" i="1"/>
  <c r="X196" i="1" s="1"/>
  <c r="C26" i="4" s="1"/>
  <c r="X200" i="1"/>
  <c r="X204" i="1"/>
  <c r="X205" i="1" s="1"/>
  <c r="C28" i="4" s="1"/>
  <c r="X208" i="1"/>
  <c r="X209" i="1" s="1"/>
  <c r="C29" i="4" s="1"/>
  <c r="X212" i="1"/>
  <c r="X213" i="1"/>
  <c r="X227" i="1"/>
  <c r="X228" i="1"/>
  <c r="X229" i="1"/>
  <c r="X233" i="1"/>
  <c r="X234" i="1" s="1"/>
  <c r="C34" i="4" s="1"/>
  <c r="X237" i="1"/>
  <c r="X238" i="1"/>
  <c r="J12" i="4" s="1"/>
  <c r="X239" i="1"/>
  <c r="J13" i="4" s="1"/>
  <c r="X240" i="1"/>
  <c r="X244" i="1"/>
  <c r="J5" i="4" s="1"/>
  <c r="X245" i="1"/>
  <c r="J9" i="4" s="1"/>
  <c r="X246" i="1"/>
  <c r="J10" i="4" s="1"/>
  <c r="X319" i="1"/>
  <c r="X320" i="1"/>
  <c r="X324" i="1"/>
  <c r="X325" i="1"/>
  <c r="X326" i="1"/>
  <c r="X330" i="1"/>
  <c r="X331" i="1" s="1"/>
  <c r="C40" i="4" s="1"/>
  <c r="X343" i="1"/>
  <c r="X346" i="1"/>
  <c r="X348" i="1"/>
  <c r="X352" i="1"/>
  <c r="X353" i="1" s="1"/>
  <c r="C44" i="4" s="1"/>
  <c r="X356" i="1"/>
  <c r="X357" i="1" s="1"/>
  <c r="C45" i="4" s="1"/>
  <c r="X360" i="1"/>
  <c r="W4" i="1"/>
  <c r="W5" i="1" s="1"/>
  <c r="I6" i="4"/>
  <c r="W86" i="1"/>
  <c r="B9" i="4" s="1"/>
  <c r="W101" i="1"/>
  <c r="B12" i="4" s="1"/>
  <c r="I11" i="4"/>
  <c r="W110" i="1"/>
  <c r="B14" i="4" s="1"/>
  <c r="W138" i="1"/>
  <c r="B16" i="4" s="1"/>
  <c r="W146" i="1"/>
  <c r="B18" i="4" s="1"/>
  <c r="W150" i="1"/>
  <c r="B19" i="4" s="1"/>
  <c r="I19" i="4"/>
  <c r="W192" i="1"/>
  <c r="B25" i="4" s="1"/>
  <c r="W196" i="1"/>
  <c r="B26" i="4" s="1"/>
  <c r="B27" i="4"/>
  <c r="W205" i="1"/>
  <c r="B28" i="4" s="1"/>
  <c r="W209" i="1"/>
  <c r="B29" i="4" s="1"/>
  <c r="W224" i="1"/>
  <c r="B32" i="4" s="1"/>
  <c r="W234" i="1"/>
  <c r="B34" i="4" s="1"/>
  <c r="I12" i="4"/>
  <c r="I13" i="4"/>
  <c r="I5" i="4"/>
  <c r="I9" i="4"/>
  <c r="I10" i="4"/>
  <c r="W331" i="1"/>
  <c r="B40" i="4" s="1"/>
  <c r="W353" i="1"/>
  <c r="B44" i="4" s="1"/>
  <c r="W357" i="1"/>
  <c r="B45" i="4" s="1"/>
  <c r="T364" i="1"/>
  <c r="P28" i="4" s="1"/>
  <c r="S364" i="1"/>
  <c r="N28" i="4" s="1"/>
  <c r="Q364" i="1"/>
  <c r="R27" i="4" s="1"/>
  <c r="M364" i="1"/>
  <c r="R26" i="4" s="1"/>
  <c r="L364" i="1"/>
  <c r="P26" i="4" s="1"/>
  <c r="K364" i="1"/>
  <c r="N26" i="4" s="1"/>
  <c r="G364" i="1"/>
  <c r="N25" i="4" s="1"/>
  <c r="E364" i="1"/>
  <c r="R24" i="4" s="1"/>
  <c r="D364" i="1"/>
  <c r="P24" i="4" s="1"/>
  <c r="B3" i="4" l="1"/>
  <c r="Y93" i="1"/>
  <c r="Y357" i="1"/>
  <c r="D45" i="4" s="1"/>
  <c r="X33" i="1"/>
  <c r="X5" i="1"/>
  <c r="C3" i="4" s="1"/>
  <c r="D12" i="4"/>
  <c r="C12" i="4"/>
  <c r="F259" i="1"/>
  <c r="Z259" i="1" s="1"/>
  <c r="W259" i="1"/>
  <c r="W316" i="1" s="1"/>
  <c r="B37" i="4" s="1"/>
  <c r="X336" i="1"/>
  <c r="C41" i="4" s="1"/>
  <c r="Y336" i="1"/>
  <c r="D41" i="4" s="1"/>
  <c r="Y204" i="1"/>
  <c r="Y205" i="1" s="1"/>
  <c r="D28" i="4" s="1"/>
  <c r="Y201" i="1"/>
  <c r="D27" i="4" s="1"/>
  <c r="X78" i="1"/>
  <c r="C7" i="4" s="1"/>
  <c r="Y78" i="1"/>
  <c r="D7" i="4" s="1"/>
  <c r="X201" i="1"/>
  <c r="C27" i="4" s="1"/>
  <c r="Y212" i="1"/>
  <c r="Y214" i="1" s="1"/>
  <c r="D30" i="4" s="1"/>
  <c r="L13" i="4"/>
  <c r="W134" i="1"/>
  <c r="B15" i="4" s="1"/>
  <c r="X38" i="1"/>
  <c r="C5" i="4" s="1"/>
  <c r="L11" i="4"/>
  <c r="L5" i="4"/>
  <c r="L4" i="4"/>
  <c r="L9" i="4"/>
  <c r="L7" i="4"/>
  <c r="L14" i="4"/>
  <c r="L18" i="4"/>
  <c r="L12" i="4"/>
  <c r="W188" i="1"/>
  <c r="B24" i="4" s="1"/>
  <c r="I15" i="4"/>
  <c r="D20" i="4"/>
  <c r="K3" i="4"/>
  <c r="X188" i="1"/>
  <c r="C24" i="4" s="1"/>
  <c r="J15" i="4"/>
  <c r="X142" i="1"/>
  <c r="C17" i="4" s="1"/>
  <c r="J17" i="4"/>
  <c r="W82" i="1"/>
  <c r="B8" i="4" s="1"/>
  <c r="I8" i="4"/>
  <c r="Y188" i="1"/>
  <c r="D24" i="4" s="1"/>
  <c r="K15" i="4"/>
  <c r="L19" i="4"/>
  <c r="C20" i="4"/>
  <c r="J3" i="4"/>
  <c r="D46" i="4"/>
  <c r="X82" i="1"/>
  <c r="C8" i="4" s="1"/>
  <c r="J8" i="4"/>
  <c r="B20" i="4"/>
  <c r="I3" i="4"/>
  <c r="Y142" i="1"/>
  <c r="D17" i="4" s="1"/>
  <c r="K17" i="4"/>
  <c r="Y82" i="1"/>
  <c r="D8" i="4" s="1"/>
  <c r="K8" i="4"/>
  <c r="L16" i="4"/>
  <c r="W142" i="1"/>
  <c r="B17" i="4" s="1"/>
  <c r="I17" i="4"/>
  <c r="W161" i="1"/>
  <c r="B21" i="4" s="1"/>
  <c r="W321" i="1"/>
  <c r="B38" i="4" s="1"/>
  <c r="W214" i="1"/>
  <c r="B30" i="4" s="1"/>
  <c r="X214" i="1"/>
  <c r="C30" i="4" s="1"/>
  <c r="Y106" i="1"/>
  <c r="D13" i="4" s="1"/>
  <c r="Z282" i="1"/>
  <c r="X106" i="1"/>
  <c r="C13" i="4" s="1"/>
  <c r="X220" i="1"/>
  <c r="C31" i="4" s="1"/>
  <c r="Z346" i="1"/>
  <c r="Z302" i="1"/>
  <c r="Z180" i="1"/>
  <c r="Z330" i="1"/>
  <c r="AA331" i="1" s="1"/>
  <c r="H58" i="4" s="1"/>
  <c r="X321" i="1"/>
  <c r="C38" i="4" s="1"/>
  <c r="Z32" i="1"/>
  <c r="Z310" i="1"/>
  <c r="W106" i="1"/>
  <c r="B13" i="4" s="1"/>
  <c r="Z158" i="1"/>
  <c r="Z176" i="1"/>
  <c r="Z254" i="1"/>
  <c r="W220" i="1"/>
  <c r="B31" i="4" s="1"/>
  <c r="H364" i="1"/>
  <c r="P25" i="4" s="1"/>
  <c r="P39" i="4" s="1"/>
  <c r="X349" i="1"/>
  <c r="C43" i="4" s="1"/>
  <c r="X247" i="1"/>
  <c r="C36" i="4" s="1"/>
  <c r="Z120" i="1"/>
  <c r="Z130" i="1"/>
  <c r="Z63" i="1"/>
  <c r="Z71" i="1"/>
  <c r="Z159" i="1"/>
  <c r="Z269" i="1"/>
  <c r="Z100" i="1"/>
  <c r="Z101" i="1" s="1"/>
  <c r="E12" i="4" s="1"/>
  <c r="Z268" i="1"/>
  <c r="Z347" i="1"/>
  <c r="Z20" i="1"/>
  <c r="Z14" i="1"/>
  <c r="Z219" i="1"/>
  <c r="Y241" i="1"/>
  <c r="D35" i="4" s="1"/>
  <c r="Z141" i="1"/>
  <c r="AA142" i="1" s="1"/>
  <c r="H35" i="4" s="1"/>
  <c r="Z30" i="1"/>
  <c r="Z89" i="1"/>
  <c r="Z93" i="1" s="1"/>
  <c r="Z313" i="1"/>
  <c r="Z257" i="1"/>
  <c r="Y327" i="1"/>
  <c r="D39" i="4" s="1"/>
  <c r="W362" i="1"/>
  <c r="B46" i="4" s="1"/>
  <c r="Z114" i="1"/>
  <c r="X44" i="1"/>
  <c r="Y38" i="1"/>
  <c r="D5" i="4" s="1"/>
  <c r="Z228" i="1"/>
  <c r="Z195" i="1"/>
  <c r="Z179" i="1"/>
  <c r="Z174" i="1"/>
  <c r="Z145" i="1"/>
  <c r="Z146" i="1" s="1"/>
  <c r="E18" i="4" s="1"/>
  <c r="Z81" i="1"/>
  <c r="Z82" i="1" s="1"/>
  <c r="E8" i="4" s="1"/>
  <c r="Z31" i="1"/>
  <c r="Z23" i="1"/>
  <c r="Z21" i="1"/>
  <c r="N364" i="1"/>
  <c r="T26" i="4" s="1"/>
  <c r="Z4" i="1"/>
  <c r="Z5" i="1" s="1"/>
  <c r="E3" i="4" s="1"/>
  <c r="Z296" i="1"/>
  <c r="Z280" i="1"/>
  <c r="Z276" i="1"/>
  <c r="Z260" i="1"/>
  <c r="Z115" i="1"/>
  <c r="Z121" i="1"/>
  <c r="Z122" i="1"/>
  <c r="Z124" i="1"/>
  <c r="Z132" i="1"/>
  <c r="X362" i="1"/>
  <c r="C46" i="4" s="1"/>
  <c r="Z315" i="1"/>
  <c r="Z314" i="1"/>
  <c r="Z307" i="1"/>
  <c r="Z301" i="1"/>
  <c r="Z293" i="1"/>
  <c r="Z288" i="1"/>
  <c r="Z283" i="1"/>
  <c r="Z277" i="1"/>
  <c r="Z271" i="1"/>
  <c r="Z255" i="1"/>
  <c r="Z250" i="1"/>
  <c r="Y134" i="1"/>
  <c r="D15" i="4" s="1"/>
  <c r="Z113" i="1"/>
  <c r="Y220" i="1"/>
  <c r="Z356" i="1"/>
  <c r="AA357" i="1" s="1"/>
  <c r="Z352" i="1"/>
  <c r="AA353" i="1" s="1"/>
  <c r="H63" i="4" s="1"/>
  <c r="Z227" i="1"/>
  <c r="Z178" i="1"/>
  <c r="Z49" i="1"/>
  <c r="R44" i="1"/>
  <c r="Z44" i="1" s="1"/>
  <c r="Z11" i="1"/>
  <c r="Z312" i="1"/>
  <c r="Y321" i="1"/>
  <c r="D38" i="4" s="1"/>
  <c r="D10" i="4"/>
  <c r="Z339" i="1"/>
  <c r="AA340" i="1" s="1"/>
  <c r="H61" i="4" s="1"/>
  <c r="Y223" i="1"/>
  <c r="Y224" i="1" s="1"/>
  <c r="D32" i="4" s="1"/>
  <c r="I364" i="1"/>
  <c r="R25" i="4" s="1"/>
  <c r="X327" i="1"/>
  <c r="C39" i="4" s="1"/>
  <c r="Z326" i="1"/>
  <c r="Z175" i="1"/>
  <c r="Z59" i="1"/>
  <c r="Z68" i="1"/>
  <c r="Z56" i="1"/>
  <c r="Z65" i="1"/>
  <c r="Z73" i="1"/>
  <c r="Z62" i="1"/>
  <c r="Z70" i="1"/>
  <c r="Y184" i="1"/>
  <c r="D23" i="4" s="1"/>
  <c r="Z116" i="1"/>
  <c r="Z245" i="1"/>
  <c r="W247" i="1"/>
  <c r="B36" i="4" s="1"/>
  <c r="Z320" i="1"/>
  <c r="J223" i="1"/>
  <c r="Z223" i="1" s="1"/>
  <c r="Z224" i="1" s="1"/>
  <c r="E32" i="4" s="1"/>
  <c r="X223" i="1"/>
  <c r="X224" i="1" s="1"/>
  <c r="C32" i="4" s="1"/>
  <c r="Z208" i="1"/>
  <c r="AA209" i="1" s="1"/>
  <c r="V364" i="1"/>
  <c r="T28" i="4" s="1"/>
  <c r="Z183" i="1"/>
  <c r="Z160" i="1"/>
  <c r="Z149" i="1"/>
  <c r="Z150" i="1" s="1"/>
  <c r="E19" i="4" s="1"/>
  <c r="Z105" i="1"/>
  <c r="Z85" i="1"/>
  <c r="AA86" i="1" s="1"/>
  <c r="H29" i="4" s="1"/>
  <c r="Z43" i="1"/>
  <c r="Z24" i="1"/>
  <c r="Z19" i="1"/>
  <c r="Z8" i="1"/>
  <c r="C10" i="4"/>
  <c r="Z311" i="1"/>
  <c r="Z309" i="1"/>
  <c r="Z289" i="1"/>
  <c r="Z281" i="1"/>
  <c r="Z278" i="1"/>
  <c r="Z261" i="1"/>
  <c r="Z258" i="1"/>
  <c r="Z237" i="1"/>
  <c r="Z213" i="1"/>
  <c r="Z182" i="1"/>
  <c r="Z104" i="1"/>
  <c r="Z45" i="1"/>
  <c r="Z42" i="1"/>
  <c r="Z26" i="1"/>
  <c r="Z18" i="1"/>
  <c r="Z10" i="1"/>
  <c r="B10" i="4"/>
  <c r="Z305" i="1"/>
  <c r="Z285" i="1"/>
  <c r="Z266" i="1"/>
  <c r="Z252" i="1"/>
  <c r="X134" i="1"/>
  <c r="C15" i="4" s="1"/>
  <c r="Z133" i="1"/>
  <c r="Z55" i="1"/>
  <c r="Y246" i="1"/>
  <c r="X230" i="1"/>
  <c r="C33" i="4" s="1"/>
  <c r="Z177" i="1"/>
  <c r="Z173" i="1"/>
  <c r="Z172" i="1"/>
  <c r="Z170" i="1"/>
  <c r="Z169" i="1"/>
  <c r="Z153" i="1"/>
  <c r="Z137" i="1"/>
  <c r="AA138" i="1" s="1"/>
  <c r="Z48" i="1"/>
  <c r="Z46" i="1"/>
  <c r="Z37" i="1"/>
  <c r="Z29" i="1"/>
  <c r="Z27" i="1"/>
  <c r="Z25" i="1"/>
  <c r="Z22" i="1"/>
  <c r="Z17" i="1"/>
  <c r="Z16" i="1"/>
  <c r="Z13" i="1"/>
  <c r="Z218" i="1"/>
  <c r="Z217" i="1"/>
  <c r="Z91" i="1"/>
  <c r="Z304" i="1"/>
  <c r="Z299" i="1"/>
  <c r="Z297" i="1"/>
  <c r="Z291" i="1"/>
  <c r="Z290" i="1"/>
  <c r="Z284" i="1"/>
  <c r="Z274" i="1"/>
  <c r="Z270" i="1"/>
  <c r="Z264" i="1"/>
  <c r="Z253" i="1"/>
  <c r="Z117" i="1"/>
  <c r="Z118" i="1"/>
  <c r="Z119" i="1"/>
  <c r="Z123" i="1"/>
  <c r="Z125" i="1"/>
  <c r="Z126" i="1"/>
  <c r="Z127" i="1"/>
  <c r="Z128" i="1"/>
  <c r="Z129" i="1"/>
  <c r="Z131" i="1"/>
  <c r="Z53" i="1"/>
  <c r="Z294" i="1"/>
  <c r="Y230" i="1"/>
  <c r="D33" i="4" s="1"/>
  <c r="W230" i="1"/>
  <c r="B33" i="4" s="1"/>
  <c r="X241" i="1"/>
  <c r="C35" i="4" s="1"/>
  <c r="Z239" i="1"/>
  <c r="Z345" i="1"/>
  <c r="Z240" i="1"/>
  <c r="Y161" i="1"/>
  <c r="D21" i="4" s="1"/>
  <c r="Z325" i="1"/>
  <c r="Z324" i="1"/>
  <c r="Z244" i="1"/>
  <c r="Z233" i="1"/>
  <c r="Z234" i="1" s="1"/>
  <c r="E34" i="4" s="1"/>
  <c r="Z212" i="1"/>
  <c r="Z181" i="1"/>
  <c r="Z171" i="1"/>
  <c r="Z168" i="1"/>
  <c r="Z109" i="1"/>
  <c r="AA110" i="1" s="1"/>
  <c r="Z47" i="1"/>
  <c r="Z28" i="1"/>
  <c r="Z15" i="1"/>
  <c r="Z12" i="1"/>
  <c r="Z9" i="1"/>
  <c r="Z298" i="1"/>
  <c r="Z295" i="1"/>
  <c r="Z292" i="1"/>
  <c r="Z275" i="1"/>
  <c r="Z272" i="1"/>
  <c r="Z265" i="1"/>
  <c r="Z256" i="1"/>
  <c r="Z251" i="1"/>
  <c r="B7" i="4"/>
  <c r="Z54" i="1"/>
  <c r="Y316" i="1"/>
  <c r="D37" i="4" s="1"/>
  <c r="Y349" i="1"/>
  <c r="D43" i="4" s="1"/>
  <c r="W349" i="1"/>
  <c r="B43" i="4" s="1"/>
  <c r="Z335" i="1"/>
  <c r="Z336" i="1" s="1"/>
  <c r="Y50" i="1"/>
  <c r="D6" i="4" s="1"/>
  <c r="Z204" i="1"/>
  <c r="AA205" i="1" s="1"/>
  <c r="Z58" i="1"/>
  <c r="Z67" i="1"/>
  <c r="Z76" i="1"/>
  <c r="Z64" i="1"/>
  <c r="Z72" i="1"/>
  <c r="Z61" i="1"/>
  <c r="Z69" i="1"/>
  <c r="Z66" i="1"/>
  <c r="Z36" i="1"/>
  <c r="Z361" i="1"/>
  <c r="X161" i="1"/>
  <c r="C21" i="4" s="1"/>
  <c r="W50" i="1"/>
  <c r="B6" i="4" s="1"/>
  <c r="Z343" i="1"/>
  <c r="X316" i="1"/>
  <c r="C37" i="4" s="1"/>
  <c r="Z344" i="1"/>
  <c r="W327" i="1"/>
  <c r="B39" i="4" s="1"/>
  <c r="W33" i="1"/>
  <c r="W364" i="1" s="1"/>
  <c r="W241" i="1"/>
  <c r="B35" i="4" s="1"/>
  <c r="Z246" i="1"/>
  <c r="Z238" i="1"/>
  <c r="Z229" i="1"/>
  <c r="Z200" i="1"/>
  <c r="Z191" i="1"/>
  <c r="R263" i="1"/>
  <c r="Z263" i="1" s="1"/>
  <c r="O364" i="1"/>
  <c r="N27" i="4" s="1"/>
  <c r="N39" i="4" s="1"/>
  <c r="Z360" i="1"/>
  <c r="Z319" i="1"/>
  <c r="X184" i="1"/>
  <c r="C23" i="4" s="1"/>
  <c r="Y33" i="1"/>
  <c r="Z348" i="1"/>
  <c r="W184" i="1"/>
  <c r="B23" i="4" s="1"/>
  <c r="Z57" i="1"/>
  <c r="Z75" i="1"/>
  <c r="W38" i="1"/>
  <c r="B5" i="4" s="1"/>
  <c r="J187" i="1"/>
  <c r="U364" i="1"/>
  <c r="R28" i="4" s="1"/>
  <c r="Z155" i="1" l="1"/>
  <c r="AA155" i="1"/>
  <c r="H38" i="4" s="1"/>
  <c r="Z209" i="1"/>
  <c r="E29" i="4" s="1"/>
  <c r="AA93" i="1"/>
  <c r="H30" i="4" s="1"/>
  <c r="F364" i="1"/>
  <c r="T24" i="4" s="1"/>
  <c r="D31" i="4"/>
  <c r="X364" i="1"/>
  <c r="Z214" i="1"/>
  <c r="E30" i="4" s="1"/>
  <c r="E20" i="4"/>
  <c r="AA201" i="1"/>
  <c r="H44" i="4" s="1"/>
  <c r="Z201" i="1"/>
  <c r="E27" i="4" s="1"/>
  <c r="Z78" i="1"/>
  <c r="E7" i="4" s="1"/>
  <c r="AA78" i="1"/>
  <c r="C4" i="4"/>
  <c r="D4" i="4"/>
  <c r="B4" i="4"/>
  <c r="B47" i="4" s="1"/>
  <c r="AA336" i="1"/>
  <c r="H60" i="4" s="1"/>
  <c r="R39" i="4"/>
  <c r="E10" i="4"/>
  <c r="L17" i="4"/>
  <c r="X50" i="1"/>
  <c r="C6" i="4" s="1"/>
  <c r="J6" i="4"/>
  <c r="L6" i="4" s="1"/>
  <c r="I20" i="4"/>
  <c r="L3" i="4"/>
  <c r="H33" i="4"/>
  <c r="H56" i="4"/>
  <c r="Z38" i="1"/>
  <c r="H57" i="4"/>
  <c r="H45" i="4"/>
  <c r="Y247" i="1"/>
  <c r="D36" i="4" s="1"/>
  <c r="K10" i="4"/>
  <c r="L10" i="4" s="1"/>
  <c r="L8" i="4"/>
  <c r="L15" i="4"/>
  <c r="AA101" i="1"/>
  <c r="Z327" i="1"/>
  <c r="E39" i="4" s="1"/>
  <c r="AA220" i="1"/>
  <c r="AA146" i="1"/>
  <c r="H36" i="4" s="1"/>
  <c r="Z331" i="1"/>
  <c r="E40" i="4" s="1"/>
  <c r="Z353" i="1"/>
  <c r="E44" i="4" s="1"/>
  <c r="AA247" i="1"/>
  <c r="H51" i="4" s="1"/>
  <c r="Z142" i="1"/>
  <c r="E17" i="4" s="1"/>
  <c r="Z138" i="1"/>
  <c r="E16" i="4" s="1"/>
  <c r="AA106" i="1"/>
  <c r="H32" i="4" s="1"/>
  <c r="Z247" i="1"/>
  <c r="E36" i="4" s="1"/>
  <c r="AA230" i="1"/>
  <c r="Z161" i="1"/>
  <c r="E21" i="4" s="1"/>
  <c r="Z205" i="1"/>
  <c r="E28" i="4" s="1"/>
  <c r="AA82" i="1"/>
  <c r="AA150" i="1"/>
  <c r="H37" i="4" s="1"/>
  <c r="Z357" i="1"/>
  <c r="E45" i="4" s="1"/>
  <c r="Z340" i="1"/>
  <c r="E42" i="4" s="1"/>
  <c r="Z184" i="1"/>
  <c r="E23" i="4" s="1"/>
  <c r="AA134" i="1"/>
  <c r="H34" i="4" s="1"/>
  <c r="AA234" i="1"/>
  <c r="H59" i="4" s="1"/>
  <c r="E41" i="4"/>
  <c r="AA196" i="1"/>
  <c r="H43" i="4" s="1"/>
  <c r="Z196" i="1"/>
  <c r="E26" i="4" s="1"/>
  <c r="R364" i="1"/>
  <c r="T27" i="4" s="1"/>
  <c r="Z86" i="1"/>
  <c r="E9" i="4" s="1"/>
  <c r="Z50" i="1"/>
  <c r="E6" i="4" s="1"/>
  <c r="AA5" i="1"/>
  <c r="H24" i="4" s="1"/>
  <c r="AA33" i="1"/>
  <c r="H25" i="4" s="1"/>
  <c r="AA184" i="1"/>
  <c r="H40" i="4" s="1"/>
  <c r="AA214" i="1"/>
  <c r="H46" i="4" s="1"/>
  <c r="Z230" i="1"/>
  <c r="E33" i="4" s="1"/>
  <c r="AA241" i="1"/>
  <c r="H50" i="4" s="1"/>
  <c r="Z33" i="1"/>
  <c r="Z134" i="1"/>
  <c r="E15" i="4" s="1"/>
  <c r="AA316" i="1"/>
  <c r="AA50" i="1"/>
  <c r="H27" i="4" s="1"/>
  <c r="AA161" i="1"/>
  <c r="H39" i="4" s="1"/>
  <c r="AA224" i="1"/>
  <c r="H49" i="4" s="1"/>
  <c r="Z106" i="1"/>
  <c r="E13" i="4" s="1"/>
  <c r="Z110" i="1"/>
  <c r="E14" i="4" s="1"/>
  <c r="AA327" i="1"/>
  <c r="H54" i="4" s="1"/>
  <c r="Z220" i="1"/>
  <c r="E31" i="4" s="1"/>
  <c r="Z241" i="1"/>
  <c r="E35" i="4" s="1"/>
  <c r="Z321" i="1"/>
  <c r="E38" i="4" s="1"/>
  <c r="AA321" i="1"/>
  <c r="AA192" i="1"/>
  <c r="H42" i="4" s="1"/>
  <c r="Z192" i="1"/>
  <c r="E25" i="4" s="1"/>
  <c r="AA362" i="1"/>
  <c r="H65" i="4" s="1"/>
  <c r="Z362" i="1"/>
  <c r="E46" i="4" s="1"/>
  <c r="Z187" i="1"/>
  <c r="J364" i="1"/>
  <c r="T25" i="4" s="1"/>
  <c r="AA349" i="1"/>
  <c r="H62" i="4" s="1"/>
  <c r="Z349" i="1"/>
  <c r="E43" i="4" s="1"/>
  <c r="Z316" i="1"/>
  <c r="E37" i="4" s="1"/>
  <c r="Y364" i="1" l="1"/>
  <c r="H52" i="4"/>
  <c r="D47" i="4"/>
  <c r="C47" i="4"/>
  <c r="E4" i="4"/>
  <c r="H28" i="4"/>
  <c r="H48" i="4"/>
  <c r="T39" i="4"/>
  <c r="H47" i="4"/>
  <c r="K20" i="4"/>
  <c r="H53" i="4"/>
  <c r="H31" i="4"/>
  <c r="L20" i="4"/>
  <c r="J20" i="4"/>
  <c r="AA38" i="1"/>
  <c r="H26" i="4" s="1"/>
  <c r="E5" i="4"/>
  <c r="Z188" i="1"/>
  <c r="Z364" i="1" s="1"/>
  <c r="AA188" i="1"/>
  <c r="H64" i="4" l="1"/>
  <c r="H41" i="4"/>
  <c r="E24" i="4"/>
  <c r="E47" i="4" s="1"/>
  <c r="AA364" i="1"/>
  <c r="H66" i="4" l="1"/>
</calcChain>
</file>

<file path=xl/sharedStrings.xml><?xml version="1.0" encoding="utf-8"?>
<sst xmlns="http://schemas.openxmlformats.org/spreadsheetml/2006/main" count="817" uniqueCount="354">
  <si>
    <t>TOTALS</t>
  </si>
  <si>
    <t>Agency</t>
  </si>
  <si>
    <t>USFS</t>
  </si>
  <si>
    <t>BLM/NPS/USFS</t>
  </si>
  <si>
    <t>BLM/USFS</t>
  </si>
  <si>
    <t>NPS and State</t>
  </si>
  <si>
    <t>NPS</t>
  </si>
  <si>
    <t>State</t>
  </si>
  <si>
    <t>BLM/NPS</t>
  </si>
  <si>
    <t>NPS/USFS</t>
  </si>
  <si>
    <t>USFWS</t>
  </si>
  <si>
    <t>BLM/USFWS</t>
  </si>
  <si>
    <t>BLM</t>
  </si>
  <si>
    <t>USFS and State</t>
  </si>
  <si>
    <t>NPS/USFWS</t>
  </si>
  <si>
    <t>W</t>
  </si>
  <si>
    <t>S</t>
  </si>
  <si>
    <t>R</t>
  </si>
  <si>
    <t>T</t>
  </si>
  <si>
    <t>Alaska</t>
  </si>
  <si>
    <t>Alabama</t>
  </si>
  <si>
    <t>Arizona</t>
  </si>
  <si>
    <t>Arkansas</t>
  </si>
  <si>
    <t>California</t>
  </si>
  <si>
    <t>Oregon</t>
  </si>
  <si>
    <t>Colorado</t>
  </si>
  <si>
    <t>Connecticut</t>
  </si>
  <si>
    <t>Delaware/Pennsylvania</t>
  </si>
  <si>
    <t>Florida</t>
  </si>
  <si>
    <t>Georgia/North &amp; South Carolina</t>
  </si>
  <si>
    <t>Idaho</t>
  </si>
  <si>
    <t>Idaho/Oregon</t>
  </si>
  <si>
    <t>Illinois</t>
  </si>
  <si>
    <t>Kentucky</t>
  </si>
  <si>
    <t>Louisiana</t>
  </si>
  <si>
    <t>Maine</t>
  </si>
  <si>
    <t>Massachusetts</t>
  </si>
  <si>
    <t>Michigan</t>
  </si>
  <si>
    <t>Minnesota/Wisconsin</t>
  </si>
  <si>
    <t>Mississippi</t>
  </si>
  <si>
    <t>Missouri</t>
  </si>
  <si>
    <t>Montana</t>
  </si>
  <si>
    <t>Montana/Nebraska/South Dakota</t>
  </si>
  <si>
    <t>Nebraska</t>
  </si>
  <si>
    <t>New Hampshire</t>
  </si>
  <si>
    <t>New Jersey</t>
  </si>
  <si>
    <t>New Jersey/New York/Pennsylvania</t>
  </si>
  <si>
    <t>New Mexico</t>
  </si>
  <si>
    <t>North Carolina</t>
  </si>
  <si>
    <t>Ohio</t>
  </si>
  <si>
    <t>Pennsylvania</t>
  </si>
  <si>
    <t>Puerto Rico</t>
  </si>
  <si>
    <t>Tennessee</t>
  </si>
  <si>
    <t>New Mexico/Texas</t>
  </si>
  <si>
    <t>Washington</t>
  </si>
  <si>
    <t>West Virginia</t>
  </si>
  <si>
    <t>Wisconsin</t>
  </si>
  <si>
    <t>Wyoming</t>
  </si>
  <si>
    <t>Rivers/State</t>
  </si>
  <si>
    <t>State(s)</t>
  </si>
  <si>
    <t>California/Oregon</t>
  </si>
  <si>
    <t>BLM/NPS/State</t>
  </si>
  <si>
    <t>Duncan Creek</t>
  </si>
  <si>
    <t>Birch Creek</t>
  </si>
  <si>
    <t>Beaver Creek</t>
  </si>
  <si>
    <t>Big Piney Creek</t>
  </si>
  <si>
    <t>Hurricane Creek</t>
  </si>
  <si>
    <t>North Sylamore Creek</t>
  </si>
  <si>
    <t>Richland Creek</t>
  </si>
  <si>
    <t>Fuller Mill Creek</t>
  </si>
  <si>
    <t>Cottonwood Creek</t>
  </si>
  <si>
    <t>Owens River Headwaters</t>
  </si>
  <si>
    <t>Piru Creek</t>
  </si>
  <si>
    <t>Sespe Creek</t>
  </si>
  <si>
    <t>Battle Creek</t>
  </si>
  <si>
    <t>Dickshooter Creek</t>
  </si>
  <si>
    <t>Deep Creek</t>
  </si>
  <si>
    <t>Little Jacks Creek</t>
  </si>
  <si>
    <t>Sheep Creek</t>
  </si>
  <si>
    <t>Wickahoney Creek</t>
  </si>
  <si>
    <t>Saline Bayou</t>
  </si>
  <si>
    <t>Allagash Wilderness Waterway</t>
  </si>
  <si>
    <t>White Clay Creek</t>
  </si>
  <si>
    <t>Bear Creek</t>
  </si>
  <si>
    <t>Black Creek</t>
  </si>
  <si>
    <t>Wildcat River</t>
  </si>
  <si>
    <t>Rio Chama</t>
  </si>
  <si>
    <t>Rio Grande</t>
  </si>
  <si>
    <t>Wilson Creek</t>
  </si>
  <si>
    <t>Big and Little Darby Creeks</t>
  </si>
  <si>
    <t>Big Marsh Creek</t>
  </si>
  <si>
    <t>Crescent Creek</t>
  </si>
  <si>
    <t>Elkhorn Creek</t>
  </si>
  <si>
    <t>Fifteen Mile Creek</t>
  </si>
  <si>
    <t>Fish Creek</t>
  </si>
  <si>
    <t>Joseph Creek</t>
  </si>
  <si>
    <t>Quartzville Creek</t>
  </si>
  <si>
    <t>Wildhorse and Kiger Creeks</t>
  </si>
  <si>
    <t>Rio de la Mina</t>
  </si>
  <si>
    <t>Rio Icacos</t>
  </si>
  <si>
    <t>Rio Mameyes</t>
  </si>
  <si>
    <t>Utah</t>
  </si>
  <si>
    <t>Virgin River</t>
  </si>
  <si>
    <t>Sipsey Fork of the West Fork River</t>
  </si>
  <si>
    <t>Alagnak River</t>
  </si>
  <si>
    <t>Alatna River</t>
  </si>
  <si>
    <t>Andreafsky River</t>
  </si>
  <si>
    <t>Aniakchak River</t>
  </si>
  <si>
    <t>Charley River</t>
  </si>
  <si>
    <t>Chilikadrotna River</t>
  </si>
  <si>
    <t>Delta River</t>
  </si>
  <si>
    <t>Fortymile River</t>
  </si>
  <si>
    <t>Gulkana River</t>
  </si>
  <si>
    <t>Ivishak River</t>
  </si>
  <si>
    <t>John River</t>
  </si>
  <si>
    <t>Kobuk River</t>
  </si>
  <si>
    <t>Koyukuk (North Fork) River</t>
  </si>
  <si>
    <t>Mulchatna River</t>
  </si>
  <si>
    <t>Noatak River</t>
  </si>
  <si>
    <t>Nowitna River</t>
  </si>
  <si>
    <t>Salmon River</t>
  </si>
  <si>
    <t>Selawik River</t>
  </si>
  <si>
    <t>Sheenjek River</t>
  </si>
  <si>
    <t>Tinayguk River</t>
  </si>
  <si>
    <t>Tlikakila River</t>
  </si>
  <si>
    <t>Unalakleet River</t>
  </si>
  <si>
    <t>Wind River</t>
  </si>
  <si>
    <t>Verde River</t>
  </si>
  <si>
    <t>Buffalo River</t>
  </si>
  <si>
    <t>Cossatot River</t>
  </si>
  <si>
    <t>Little Missouri River</t>
  </si>
  <si>
    <t>Mulberry River</t>
  </si>
  <si>
    <t>American (Lower) River</t>
  </si>
  <si>
    <t>American (North Fork) River</t>
  </si>
  <si>
    <t>Big Sur River</t>
  </si>
  <si>
    <t>Black Butte River</t>
  </si>
  <si>
    <t>Feather River</t>
  </si>
  <si>
    <t>Kern River</t>
  </si>
  <si>
    <t>Kings River</t>
  </si>
  <si>
    <t>Merced River</t>
  </si>
  <si>
    <t>San Jacinto (North Fork) River</t>
  </si>
  <si>
    <t>Sisquoc River</t>
  </si>
  <si>
    <t>Smith River</t>
  </si>
  <si>
    <t>Trinity River</t>
  </si>
  <si>
    <t>Tuolumne River</t>
  </si>
  <si>
    <t>Klamath River</t>
  </si>
  <si>
    <t>Cache la Poudre River</t>
  </si>
  <si>
    <t>Eightmile River</t>
  </si>
  <si>
    <t>Farmington (West Branch) River</t>
  </si>
  <si>
    <t>Loxahatchee River</t>
  </si>
  <si>
    <t>Wekiva River</t>
  </si>
  <si>
    <t>Chattooga River</t>
  </si>
  <si>
    <t>Bruneau River</t>
  </si>
  <si>
    <t>Bruneau (West Fork) River</t>
  </si>
  <si>
    <t>Clearwater (Middle Fork) River</t>
  </si>
  <si>
    <t>Owyhee River</t>
  </si>
  <si>
    <t>Owyhee (North Fork) River</t>
  </si>
  <si>
    <t>Owyhee (South Fork) River</t>
  </si>
  <si>
    <t>Rapid River</t>
  </si>
  <si>
    <t>Red Canyon River</t>
  </si>
  <si>
    <t>Saint Joe River</t>
  </si>
  <si>
    <t>Salmon (Middle Fork) River</t>
  </si>
  <si>
    <t>Snake River</t>
  </si>
  <si>
    <t>Vermilion (Middle Fork) River</t>
  </si>
  <si>
    <t>Red River</t>
  </si>
  <si>
    <t>Westfield River</t>
  </si>
  <si>
    <t>Au Sable River</t>
  </si>
  <si>
    <t>Black River</t>
  </si>
  <si>
    <t>Carp River</t>
  </si>
  <si>
    <t>Indian River</t>
  </si>
  <si>
    <t>Manistee River</t>
  </si>
  <si>
    <t>Ontonagon River</t>
  </si>
  <si>
    <t>Paint River</t>
  </si>
  <si>
    <t>Pere Marquette River</t>
  </si>
  <si>
    <t>Pine River</t>
  </si>
  <si>
    <t>Presque Isle River</t>
  </si>
  <si>
    <t>Sturgeon (Hiawatha National Forest) River</t>
  </si>
  <si>
    <t>Sturgeon (Ottawa National Forest) River</t>
  </si>
  <si>
    <t>Tahquamenon (East Branch) River</t>
  </si>
  <si>
    <t>Whitefish River</t>
  </si>
  <si>
    <t>Yellow Dog River</t>
  </si>
  <si>
    <t>St. Croix River</t>
  </si>
  <si>
    <t>Eleven Point River</t>
  </si>
  <si>
    <t>Flathead River</t>
  </si>
  <si>
    <t>Missouri River</t>
  </si>
  <si>
    <t>Niobrara River</t>
  </si>
  <si>
    <t>Lamprey River</t>
  </si>
  <si>
    <t>Great Egg Harbor River</t>
  </si>
  <si>
    <t>Maurice River</t>
  </si>
  <si>
    <t>Musconetcong River</t>
  </si>
  <si>
    <t>Delaware River</t>
  </si>
  <si>
    <t>Jemez (East Fork) River</t>
  </si>
  <si>
    <t>Pecos River</t>
  </si>
  <si>
    <t>Horsepasture River</t>
  </si>
  <si>
    <t>Lumber River</t>
  </si>
  <si>
    <t>New River</t>
  </si>
  <si>
    <t>Little Miami River</t>
  </si>
  <si>
    <t>Chetco River</t>
  </si>
  <si>
    <t>Clackamas River</t>
  </si>
  <si>
    <t>Clackamas (South Fork) River</t>
  </si>
  <si>
    <t>Crooked River</t>
  </si>
  <si>
    <t>Crooked (North Fork) River</t>
  </si>
  <si>
    <t>Deschutes River</t>
  </si>
  <si>
    <t>Donner und Blitzen River</t>
  </si>
  <si>
    <t>Eagle Creek (Mt. Hood National Forest) River</t>
  </si>
  <si>
    <t>Eagle Creek (Wallowa-Whitman NF) River</t>
  </si>
  <si>
    <t>Elk River</t>
  </si>
  <si>
    <t>Grande Ronde River</t>
  </si>
  <si>
    <t>Hood (East Fork) River</t>
  </si>
  <si>
    <t>Hood (Middle Fork) River</t>
  </si>
  <si>
    <t>Illinois River</t>
  </si>
  <si>
    <t>Imnaha River</t>
  </si>
  <si>
    <t>John Day River</t>
  </si>
  <si>
    <t>John Day (North Fork) River</t>
  </si>
  <si>
    <t>John Day (South Fork) River</t>
  </si>
  <si>
    <t>Little Deschutes River</t>
  </si>
  <si>
    <t>Lostine River</t>
  </si>
  <si>
    <t>Malheur River</t>
  </si>
  <si>
    <t>Malheur (North Fork) River</t>
  </si>
  <si>
    <t>McKenzie River</t>
  </si>
  <si>
    <t>Metolius River</t>
  </si>
  <si>
    <t>Minam River</t>
  </si>
  <si>
    <t>North Powder River</t>
  </si>
  <si>
    <t>North Umpqua River</t>
  </si>
  <si>
    <t>Powder River</t>
  </si>
  <si>
    <t>Roaring River</t>
  </si>
  <si>
    <t>Roaring (South Fork) River</t>
  </si>
  <si>
    <t>Rogue River</t>
  </si>
  <si>
    <t>Sandy River</t>
  </si>
  <si>
    <t>Smith (North Fork) River</t>
  </si>
  <si>
    <t>Sprague (North Fork) River</t>
  </si>
  <si>
    <t>Sycan River</t>
  </si>
  <si>
    <t>Upper Rogue River</t>
  </si>
  <si>
    <t>Wallowa River</t>
  </si>
  <si>
    <t>Wenaha River</t>
  </si>
  <si>
    <t>West Little Owyhee River</t>
  </si>
  <si>
    <t>White River</t>
  </si>
  <si>
    <t>Willamette (North Fork Middle Fork) River</t>
  </si>
  <si>
    <t>Allegheny River</t>
  </si>
  <si>
    <t>Clarion River</t>
  </si>
  <si>
    <t>Obed River</t>
  </si>
  <si>
    <t>Klickitat River</t>
  </si>
  <si>
    <t>Skagit River</t>
  </si>
  <si>
    <t>White Salmon River</t>
  </si>
  <si>
    <t>Bluestone River</t>
  </si>
  <si>
    <t>Wolf River</t>
  </si>
  <si>
    <t>Clarks Fork Yellowstone River</t>
  </si>
  <si>
    <t>Palm Canyon Creek</t>
  </si>
  <si>
    <t>Bautista Creek</t>
  </si>
  <si>
    <t>Fossil Creek</t>
  </si>
  <si>
    <t>Snake River Headwaters</t>
  </si>
  <si>
    <t>Taunton River</t>
  </si>
  <si>
    <t>Collawash River</t>
  </si>
  <si>
    <t>Big Jacks Creek</t>
  </si>
  <si>
    <t>Total</t>
  </si>
  <si>
    <t>Jarbidge River</t>
  </si>
  <si>
    <t>Zigzag River</t>
  </si>
  <si>
    <t>Amargosa River</t>
  </si>
  <si>
    <t>Notes</t>
  </si>
  <si>
    <t>Of the 297.0 miles, 11.0 miles are in Oregon and 286.0 miles in California.</t>
  </si>
  <si>
    <t>Of the 58.7 miles, 7.3 miles are in Georgia and 9.5 miles in North Carolina; the remaining 41.9 miles forms the Georgia-South Carolina border.</t>
  </si>
  <si>
    <t>All 67.5 miles form the Idaho-Oregon border.</t>
  </si>
  <si>
    <t>Of the 190.0 miles, 94.7 miles are in Delaware and 95.3 miles are in Pennsylvania.</t>
  </si>
  <si>
    <t>There are also 286.0 miles of the Klamath River in California designated (see California/Oregon below).</t>
  </si>
  <si>
    <t>There are also 9.5 miles of the Chattooga River in North Carolina designated (see Georgia/North Carolina/South Carolina above).</t>
  </si>
  <si>
    <t>Of the 252.0 miles, 26.0 are in Wisconsin; the remaining 226 miles form the Minnesota-Wisconsin border.</t>
  </si>
  <si>
    <t>Of the 175.7 miles, 28.0 are in Pennsylvania.  The remaining miles form state borders, 73.4 miles form the New York-Pennsylvania border, 74.3 miles form the New Jersey-Pennsylvania border.</t>
  </si>
  <si>
    <t>There are also 149.0 miles of the Missouri River in Montana designated (see Montana/Nebraska/South Dakota below).</t>
  </si>
  <si>
    <t>Of the 247.0 miles, 149.0 miles are in Montana and  5.0 miles in South Dakota.  The remaining 93.0 miles form the Nebraska-South Dakota border.</t>
  </si>
  <si>
    <t>There are also 93.0 miles of the Missouri River designated that form the Nebraska-South Dakota border.</t>
  </si>
  <si>
    <t>There are also 74.3 miles of the Delaware River designated that form the New Jersey-Pennsylvania border.</t>
  </si>
  <si>
    <t>There are also 26.0 miles of the St. Croix River in Wisconsin designated (see Minnesota/Wisconsin above) and 226 miles of the St. Croix designated that form the Minnesota-Wisconsin border.</t>
  </si>
  <si>
    <t>There are also 67.3 miles of the Snake River designated that form the Idaho-Oregon border.</t>
  </si>
  <si>
    <t>There are also 11.0 miles of the Klamath River (see Idaho/Oregon above) in Oregon designated, and 67.3 miles of the Snake River designated that form the Idaho-Oregon border.</t>
  </si>
  <si>
    <t>Of the 259.4 miles, 68.2 miles are in New Mexico and 191.2 miles are in Texas.</t>
  </si>
  <si>
    <t>There are also 68.2 miles of the Rio Grande designated (see New Mexico/Texas below).</t>
  </si>
  <si>
    <t>There are also 95.3 miles of White Clay Creek and 28.0 miles of the Delaware River in Pennsylvania designated (see Delaware/Pennsylvania and New Jersey/New York/Pennsylvania above), and 152.7 miles of the Delaware River that form state borders.</t>
  </si>
  <si>
    <t>River Styx</t>
  </si>
  <si>
    <t>Pratt River</t>
  </si>
  <si>
    <t>Vermont</t>
  </si>
  <si>
    <t>Missisquoi &amp; Trout Rivers</t>
  </si>
  <si>
    <t>State/River</t>
  </si>
  <si>
    <t>Delaware</t>
  </si>
  <si>
    <t>Georgia</t>
  </si>
  <si>
    <t>Minnesota</t>
  </si>
  <si>
    <t>South Dakota</t>
  </si>
  <si>
    <t>Texas</t>
  </si>
  <si>
    <t>TOTAL</t>
  </si>
  <si>
    <t>South Carolina</t>
  </si>
  <si>
    <t>New York</t>
  </si>
  <si>
    <t>Eel, California (FN 2)</t>
  </si>
  <si>
    <t>USFS and State-Administered</t>
  </si>
  <si>
    <t>NPS and State-Administered</t>
  </si>
  <si>
    <t>State-Administered</t>
  </si>
  <si>
    <t>U.S. Forest Service</t>
  </si>
  <si>
    <t>National Park Service</t>
  </si>
  <si>
    <t>Bureau of Land Management</t>
  </si>
  <si>
    <t>Rivers</t>
  </si>
  <si>
    <t>Nat'l System</t>
  </si>
  <si>
    <t>Recreational</t>
  </si>
  <si>
    <t>Scenic</t>
  </si>
  <si>
    <t>Wild</t>
  </si>
  <si>
    <t>River</t>
  </si>
  <si>
    <t>U.S. Fish &amp; Wildlife Service</t>
  </si>
  <si>
    <t>River/State(s)</t>
  </si>
  <si>
    <t>Totals</t>
  </si>
  <si>
    <t>Minnesota &amp; Wisconsin</t>
  </si>
  <si>
    <t>California &amp; Oregon</t>
  </si>
  <si>
    <t>Little Beaver Creek</t>
  </si>
  <si>
    <t>Number of Rivers</t>
  </si>
  <si>
    <t>Miles of Designated Rivers Per State</t>
  </si>
  <si>
    <t>Mileage/Numbers of 2(a)(ii) Rivers</t>
  </si>
  <si>
    <t>Managing Agency</t>
  </si>
  <si>
    <t>Illabot Creek</t>
  </si>
  <si>
    <t>Snoqualmie (Middle Fork) River</t>
  </si>
  <si>
    <t>Whychus Creek</t>
  </si>
  <si>
    <t>Franklin Creek</t>
  </si>
  <si>
    <t>Wasson Creek</t>
  </si>
  <si>
    <t>East Rosebud Creek</t>
  </si>
  <si>
    <t>Molalla River</t>
  </si>
  <si>
    <t>Nestucca River</t>
  </si>
  <si>
    <t>Walker Creek</t>
  </si>
  <si>
    <t>Silver (North Fork) Creek</t>
  </si>
  <si>
    <t>Spring Creek</t>
  </si>
  <si>
    <t>Lobster Creek</t>
  </si>
  <si>
    <t>Elk Creek</t>
  </si>
  <si>
    <t>Green River</t>
  </si>
  <si>
    <t>Farmington River &amp; Salmon Brook</t>
  </si>
  <si>
    <t>Connecticut/Rhode Island</t>
  </si>
  <si>
    <t>Wood-Pawcatuck Watershed</t>
  </si>
  <si>
    <t>Miles per state TBD.</t>
  </si>
  <si>
    <t>Massachusetts/New Hampshire</t>
  </si>
  <si>
    <t>Nashua River</t>
  </si>
  <si>
    <t>Surprise Canyon Creek</t>
  </si>
  <si>
    <t>Whitewater River</t>
  </si>
  <si>
    <t>Rhode Island</t>
  </si>
  <si>
    <t>NPS/FWS/USFS</t>
  </si>
  <si>
    <t>Jenny Creek</t>
  </si>
  <si>
    <t>The number of rivers designated on a state-by-state basis is higher than the number of designations (226) due to 12 rivers that either cross state lines (e.g., Chattooga) or form state lines (e.g., Snake).</t>
  </si>
  <si>
    <t>NPS/USFWS/USFS</t>
  </si>
  <si>
    <t>Housatonic River</t>
  </si>
  <si>
    <t>York River</t>
  </si>
  <si>
    <t>The National Park Service is the managing agency. However, 1.6 miles flow through Cape May National Wildlife Refuge.</t>
  </si>
  <si>
    <t>The National Park Service is the managing agency. However, 3.7 miles flow through Oxbow National Wildlife Refuge.</t>
  </si>
  <si>
    <t>Sudbury, Assabet, Concord River</t>
  </si>
  <si>
    <t>The 4.6 miles administered by the U.S. Army Corps of Engineers is included in the U.S. Forest Service total. There are segments designated by Congress and segments designated by the Secretary of the Interior.</t>
  </si>
  <si>
    <t>There are segments designated by Congress and segments designated by the Secretary of the Interior.</t>
  </si>
  <si>
    <t>Eel River</t>
  </si>
  <si>
    <t>State/USFWS</t>
  </si>
  <si>
    <t>There is 0.1 miles on the Silvo O. Conte National Wildlife Refuge.</t>
  </si>
  <si>
    <t>BLM/NPS/USFWS</t>
  </si>
  <si>
    <t>There are 3 miles that flow adjacent to the Karl E. Mundt National Wildlife Refuge.</t>
  </si>
  <si>
    <t>There are 2 miles that flow adjacent to the National Elk Range. The NPS has general management authority over the river, though.</t>
  </si>
  <si>
    <t>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</si>
</sst>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409]mmmm\ d\,\ yyyy;@"/>
  </numFmts>
  <fonts count="9" x14ac:knownFonts="1">
    <font>
      <sz val="12"/>
      <name val="Arial"/>
    </font>
    <font>
      <sz val="12"/>
      <name val="Arial"/>
      <family val="2"/>
    </font>
    <font>
      <b/>
      <sz val="12"/>
      <name val="Arial"/>
      <family val="2"/>
    </font>
    <font>
      <sz val="12"/>
      <name val="Arial"/>
      <family val="2"/>
    </font>
    <font>
      <sz val="8"/>
      <name val="Arial"/>
      <family val="2"/>
    </font>
    <font>
      <i/>
      <sz val="12"/>
      <name val="Arial"/>
      <family val="2"/>
    </font>
    <font>
      <b/>
      <i/>
      <sz val="12"/>
      <name val="Arial"/>
      <family val="2"/>
    </font>
    <font>
      <sz val="12"/>
      <name val="Arial"/>
      <family val="2"/>
    </font>
    <font>
      <b/>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
      <patternFill patternType="solid">
        <fgColor rgb="FFFFCCCC"/>
        <bgColor indexed="64"/>
      </patternFill>
    </fill>
    <fill>
      <patternFill patternType="solid">
        <fgColor rgb="FFFFCC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27">
    <xf numFmtId="0" fontId="0" fillId="0" borderId="0" xfId="0"/>
    <xf numFmtId="0" fontId="2" fillId="0" borderId="2" xfId="0" applyNumberFormat="1" applyFont="1" applyFill="1" applyBorder="1" applyAlignment="1"/>
    <xf numFmtId="1" fontId="2" fillId="0" borderId="2" xfId="0" applyNumberFormat="1" applyFont="1" applyFill="1" applyBorder="1" applyAlignment="1">
      <alignment horizontal="center"/>
    </xf>
    <xf numFmtId="164" fontId="2" fillId="0" borderId="2" xfId="0" applyNumberFormat="1" applyFont="1" applyFill="1" applyBorder="1" applyAlignment="1">
      <alignment horizontal="center"/>
    </xf>
    <xf numFmtId="164" fontId="1" fillId="0" borderId="2" xfId="0" applyNumberFormat="1" applyFont="1" applyFill="1" applyBorder="1"/>
    <xf numFmtId="0" fontId="8" fillId="0" borderId="0" xfId="0" applyNumberFormat="1" applyFont="1" applyFill="1" applyBorder="1" applyAlignment="1">
      <alignment horizontal="center"/>
    </xf>
    <xf numFmtId="164" fontId="8" fillId="0" borderId="0" xfId="0" applyNumberFormat="1" applyFont="1" applyFill="1" applyBorder="1" applyAlignment="1">
      <alignment horizontal="center"/>
    </xf>
    <xf numFmtId="1" fontId="8" fillId="0" borderId="0" xfId="0" applyNumberFormat="1" applyFont="1" applyFill="1" applyBorder="1" applyAlignment="1">
      <alignment horizontal="center"/>
    </xf>
    <xf numFmtId="0" fontId="5" fillId="0" borderId="0" xfId="0" applyNumberFormat="1" applyFont="1" applyFill="1" applyBorder="1"/>
    <xf numFmtId="164" fontId="5" fillId="0" borderId="0" xfId="0" applyNumberFormat="1" applyFont="1" applyFill="1" applyBorder="1" applyAlignment="1">
      <alignment horizontal="center"/>
    </xf>
    <xf numFmtId="0" fontId="5" fillId="0" borderId="0" xfId="0" applyNumberFormat="1" applyFont="1" applyFill="1" applyBorder="1" applyAlignment="1">
      <alignment horizontal="center"/>
    </xf>
    <xf numFmtId="1" fontId="5" fillId="0" borderId="0" xfId="0" applyNumberFormat="1" applyFont="1" applyFill="1" applyBorder="1" applyAlignment="1">
      <alignment horizontal="center"/>
    </xf>
    <xf numFmtId="164" fontId="5" fillId="0" borderId="0" xfId="0" applyNumberFormat="1" applyFont="1" applyFill="1" applyBorder="1"/>
    <xf numFmtId="164" fontId="1" fillId="0" borderId="0" xfId="0" applyNumberFormat="1" applyFont="1" applyFill="1" applyBorder="1"/>
    <xf numFmtId="1" fontId="1" fillId="0" borderId="0" xfId="0" applyNumberFormat="1" applyFont="1" applyFill="1" applyBorder="1"/>
    <xf numFmtId="164" fontId="6" fillId="0" borderId="0" xfId="0" applyNumberFormat="1" applyFont="1" applyFill="1" applyBorder="1" applyAlignment="1">
      <alignment horizontal="center"/>
    </xf>
    <xf numFmtId="1" fontId="6" fillId="0" borderId="0" xfId="0" applyNumberFormat="1" applyFont="1" applyFill="1" applyBorder="1" applyAlignment="1">
      <alignment horizontal="center"/>
    </xf>
    <xf numFmtId="0" fontId="1" fillId="0" borderId="0" xfId="0" applyNumberFormat="1" applyFont="1" applyFill="1" applyBorder="1"/>
    <xf numFmtId="164" fontId="2"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0"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1" fillId="0" borderId="0" xfId="0" applyNumberFormat="1" applyFont="1" applyFill="1" applyBorder="1" applyAlignment="1"/>
    <xf numFmtId="164" fontId="3" fillId="0" borderId="0" xfId="0" applyNumberFormat="1" applyFont="1" applyFill="1" applyBorder="1" applyAlignment="1"/>
    <xf numFmtId="164" fontId="7" fillId="0" borderId="0" xfId="0" applyNumberFormat="1" applyFont="1" applyFill="1" applyBorder="1" applyAlignment="1">
      <alignment horizontal="center"/>
    </xf>
    <xf numFmtId="1" fontId="7" fillId="0" borderId="0" xfId="0" applyNumberFormat="1" applyFont="1" applyFill="1" applyBorder="1" applyAlignment="1">
      <alignment horizontal="center"/>
    </xf>
    <xf numFmtId="0" fontId="3" fillId="0" borderId="0" xfId="0" applyNumberFormat="1" applyFont="1" applyFill="1" applyBorder="1" applyAlignment="1"/>
    <xf numFmtId="164" fontId="3" fillId="0" borderId="0" xfId="0" applyNumberFormat="1" applyFont="1" applyFill="1" applyBorder="1" applyAlignment="1">
      <alignment horizontal="left"/>
    </xf>
    <xf numFmtId="0" fontId="6"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1" fillId="0" borderId="3" xfId="0" applyNumberFormat="1" applyFont="1" applyFill="1" applyBorder="1"/>
    <xf numFmtId="0" fontId="0" fillId="0" borderId="0" xfId="0" applyAlignment="1"/>
    <xf numFmtId="0" fontId="1" fillId="0" borderId="1" xfId="0" applyNumberFormat="1" applyFont="1" applyFill="1" applyBorder="1" applyAlignment="1">
      <alignment horizontal="left"/>
    </xf>
    <xf numFmtId="164" fontId="1" fillId="0" borderId="1" xfId="0" applyNumberFormat="1" applyFont="1" applyFill="1" applyBorder="1" applyAlignment="1">
      <alignment horizontal="left"/>
    </xf>
    <xf numFmtId="165" fontId="1" fillId="0" borderId="0" xfId="0" applyNumberFormat="1" applyFont="1" applyBorder="1"/>
    <xf numFmtId="3" fontId="1" fillId="0" borderId="0" xfId="0" applyNumberFormat="1" applyFont="1" applyBorder="1"/>
    <xf numFmtId="165" fontId="1" fillId="0" borderId="0" xfId="0" applyNumberFormat="1" applyFont="1" applyBorder="1" applyAlignment="1"/>
    <xf numFmtId="165" fontId="1" fillId="0" borderId="0" xfId="0" applyNumberFormat="1" applyFont="1" applyBorder="1" applyAlignment="1">
      <alignment horizontal="center"/>
    </xf>
    <xf numFmtId="165" fontId="2" fillId="0" borderId="0" xfId="0" applyNumberFormat="1" applyFont="1" applyBorder="1" applyAlignment="1"/>
    <xf numFmtId="165" fontId="2" fillId="0" borderId="0" xfId="0" applyNumberFormat="1" applyFont="1" applyBorder="1" applyAlignment="1">
      <alignment horizontal="center"/>
    </xf>
    <xf numFmtId="165" fontId="0" fillId="0" borderId="0" xfId="0" applyNumberFormat="1" applyBorder="1"/>
    <xf numFmtId="165" fontId="1" fillId="0" borderId="0" xfId="0" applyNumberFormat="1" applyFont="1" applyBorder="1" applyAlignment="1">
      <alignment horizontal="left"/>
    </xf>
    <xf numFmtId="164" fontId="2" fillId="2" borderId="1" xfId="0" applyNumberFormat="1" applyFont="1" applyFill="1" applyBorder="1" applyAlignment="1">
      <alignment horizontal="centerContinuous"/>
    </xf>
    <xf numFmtId="164" fontId="8"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1" fillId="2" borderId="1" xfId="0" applyNumberFormat="1" applyFont="1" applyFill="1" applyBorder="1"/>
    <xf numFmtId="164" fontId="3" fillId="2" borderId="1" xfId="0" applyNumberFormat="1" applyFont="1" applyFill="1" applyBorder="1" applyAlignment="1">
      <alignment horizontal="center"/>
    </xf>
    <xf numFmtId="164" fontId="6" fillId="2" borderId="1" xfId="0" applyNumberFormat="1" applyFont="1" applyFill="1" applyBorder="1" applyAlignment="1">
      <alignment horizontal="center"/>
    </xf>
    <xf numFmtId="164" fontId="7" fillId="2" borderId="1" xfId="0" applyNumberFormat="1" applyFont="1" applyFill="1" applyBorder="1" applyAlignment="1">
      <alignment horizontal="left"/>
    </xf>
    <xf numFmtId="164" fontId="7" fillId="2" borderId="1" xfId="0" applyNumberFormat="1" applyFont="1" applyFill="1" applyBorder="1" applyAlignment="1">
      <alignment horizontal="center"/>
    </xf>
    <xf numFmtId="164" fontId="3" fillId="2" borderId="1" xfId="0" applyNumberFormat="1" applyFont="1" applyFill="1" applyBorder="1" applyAlignment="1"/>
    <xf numFmtId="164" fontId="7" fillId="2" borderId="1" xfId="0" applyNumberFormat="1" applyFont="1" applyFill="1" applyBorder="1"/>
    <xf numFmtId="164" fontId="1" fillId="2" borderId="1" xfId="0" applyNumberFormat="1" applyFont="1" applyFill="1" applyBorder="1" applyAlignment="1">
      <alignment horizontal="center"/>
    </xf>
    <xf numFmtId="0" fontId="5" fillId="2" borderId="1" xfId="0" applyNumberFormat="1" applyFont="1" applyFill="1" applyBorder="1"/>
    <xf numFmtId="0" fontId="1" fillId="2" borderId="1" xfId="0" applyNumberFormat="1" applyFont="1" applyFill="1" applyBorder="1"/>
    <xf numFmtId="0" fontId="6" fillId="2" borderId="1" xfId="0" applyNumberFormat="1" applyFont="1" applyFill="1" applyBorder="1" applyAlignment="1">
      <alignment horizontal="center"/>
    </xf>
    <xf numFmtId="164" fontId="8" fillId="3" borderId="1" xfId="0" applyNumberFormat="1" applyFont="1" applyFill="1" applyBorder="1" applyAlignment="1">
      <alignment horizontal="center"/>
    </xf>
    <xf numFmtId="164" fontId="5" fillId="3" borderId="1" xfId="0" applyNumberFormat="1" applyFont="1" applyFill="1" applyBorder="1" applyAlignment="1">
      <alignment horizontal="center"/>
    </xf>
    <xf numFmtId="164" fontId="1" fillId="3" borderId="1" xfId="0" applyNumberFormat="1" applyFont="1" applyFill="1" applyBorder="1"/>
    <xf numFmtId="164" fontId="6" fillId="3"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7" fillId="3" borderId="1" xfId="0" applyNumberFormat="1" applyFont="1" applyFill="1" applyBorder="1" applyAlignment="1">
      <alignment horizontal="right"/>
    </xf>
    <xf numFmtId="164" fontId="1" fillId="3" borderId="1" xfId="0" applyNumberFormat="1" applyFont="1" applyFill="1" applyBorder="1" applyAlignment="1">
      <alignment horizontal="right"/>
    </xf>
    <xf numFmtId="164" fontId="7" fillId="3" borderId="1" xfId="0" applyNumberFormat="1" applyFont="1" applyFill="1" applyBorder="1" applyAlignment="1">
      <alignment horizontal="center"/>
    </xf>
    <xf numFmtId="0" fontId="1" fillId="3" borderId="1" xfId="0" applyNumberFormat="1" applyFont="1" applyFill="1" applyBorder="1"/>
    <xf numFmtId="165" fontId="8" fillId="3" borderId="1" xfId="0" applyNumberFormat="1" applyFont="1" applyFill="1" applyBorder="1" applyAlignment="1">
      <alignment horizontal="center"/>
    </xf>
    <xf numFmtId="164" fontId="8"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1" fillId="4" borderId="1" xfId="0" applyNumberFormat="1" applyFont="1" applyFill="1" applyBorder="1"/>
    <xf numFmtId="164" fontId="6" fillId="4" borderId="1" xfId="0" applyNumberFormat="1" applyFont="1" applyFill="1" applyBorder="1" applyAlignment="1">
      <alignment horizontal="center"/>
    </xf>
    <xf numFmtId="164" fontId="2" fillId="4" borderId="1" xfId="0" applyNumberFormat="1" applyFont="1" applyFill="1" applyBorder="1" applyAlignment="1">
      <alignment horizontal="center"/>
    </xf>
    <xf numFmtId="164" fontId="7" fillId="4" borderId="1" xfId="0" applyNumberFormat="1" applyFont="1" applyFill="1" applyBorder="1" applyAlignment="1">
      <alignment horizontal="right"/>
    </xf>
    <xf numFmtId="164" fontId="1" fillId="4" borderId="1" xfId="0" applyNumberFormat="1" applyFont="1" applyFill="1" applyBorder="1" applyAlignment="1">
      <alignment horizontal="right"/>
    </xf>
    <xf numFmtId="164" fontId="7" fillId="4" borderId="1" xfId="0" applyNumberFormat="1" applyFont="1" applyFill="1" applyBorder="1" applyAlignment="1">
      <alignment horizontal="center"/>
    </xf>
    <xf numFmtId="0" fontId="1" fillId="4" borderId="1" xfId="0" applyNumberFormat="1" applyFont="1" applyFill="1" applyBorder="1"/>
    <xf numFmtId="165" fontId="8" fillId="4"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5" fillId="5" borderId="1" xfId="0" applyNumberFormat="1" applyFont="1" applyFill="1" applyBorder="1" applyAlignment="1">
      <alignment horizontal="center"/>
    </xf>
    <xf numFmtId="164" fontId="1" fillId="5" borderId="1" xfId="0" applyNumberFormat="1" applyFont="1" applyFill="1" applyBorder="1"/>
    <xf numFmtId="164" fontId="6" fillId="5" borderId="1" xfId="0" applyNumberFormat="1" applyFont="1" applyFill="1" applyBorder="1" applyAlignment="1">
      <alignment horizontal="center"/>
    </xf>
    <xf numFmtId="164" fontId="2" fillId="5" borderId="1" xfId="0" applyNumberFormat="1" applyFont="1" applyFill="1" applyBorder="1" applyAlignment="1">
      <alignment horizontal="center"/>
    </xf>
    <xf numFmtId="164" fontId="7" fillId="5" borderId="1" xfId="0" applyNumberFormat="1" applyFont="1" applyFill="1" applyBorder="1" applyAlignment="1">
      <alignment horizontal="right"/>
    </xf>
    <xf numFmtId="164" fontId="1" fillId="5" borderId="1" xfId="0" applyNumberFormat="1" applyFont="1" applyFill="1" applyBorder="1" applyAlignment="1">
      <alignment horizontal="right"/>
    </xf>
    <xf numFmtId="164" fontId="7" fillId="5" borderId="1" xfId="0" applyNumberFormat="1" applyFont="1" applyFill="1" applyBorder="1" applyAlignment="1">
      <alignment horizontal="center"/>
    </xf>
    <xf numFmtId="0" fontId="1" fillId="5" borderId="1" xfId="0" applyNumberFormat="1" applyFont="1" applyFill="1" applyBorder="1"/>
    <xf numFmtId="165" fontId="8" fillId="5" borderId="1" xfId="0" applyNumberFormat="1" applyFont="1" applyFill="1" applyBorder="1" applyAlignment="1">
      <alignment horizontal="center"/>
    </xf>
    <xf numFmtId="164" fontId="8" fillId="6" borderId="1" xfId="0" applyNumberFormat="1" applyFont="1" applyFill="1" applyBorder="1" applyAlignment="1">
      <alignment horizontal="center"/>
    </xf>
    <xf numFmtId="164" fontId="5" fillId="6" borderId="1" xfId="0" applyNumberFormat="1" applyFont="1" applyFill="1" applyBorder="1" applyAlignment="1">
      <alignment horizontal="center"/>
    </xf>
    <xf numFmtId="164" fontId="1" fillId="6" borderId="1" xfId="0" applyNumberFormat="1" applyFont="1" applyFill="1" applyBorder="1"/>
    <xf numFmtId="164" fontId="6" fillId="6" borderId="1" xfId="0" applyNumberFormat="1" applyFont="1" applyFill="1" applyBorder="1" applyAlignment="1">
      <alignment horizontal="center"/>
    </xf>
    <xf numFmtId="164" fontId="2" fillId="6" borderId="1" xfId="0" applyNumberFormat="1" applyFont="1" applyFill="1" applyBorder="1" applyAlignment="1">
      <alignment horizontal="center"/>
    </xf>
    <xf numFmtId="164" fontId="1" fillId="6" borderId="1" xfId="0" applyNumberFormat="1" applyFont="1" applyFill="1" applyBorder="1" applyAlignment="1">
      <alignment horizontal="right"/>
    </xf>
    <xf numFmtId="165" fontId="8" fillId="6" borderId="1" xfId="0" applyNumberFormat="1" applyFont="1" applyFill="1" applyBorder="1" applyAlignment="1">
      <alignment horizontal="center"/>
    </xf>
    <xf numFmtId="1" fontId="8" fillId="7" borderId="1" xfId="0" applyNumberFormat="1" applyFont="1" applyFill="1" applyBorder="1" applyAlignment="1">
      <alignment horizontal="center"/>
    </xf>
    <xf numFmtId="1" fontId="5" fillId="7" borderId="1" xfId="0" applyNumberFormat="1" applyFont="1" applyFill="1" applyBorder="1" applyAlignment="1">
      <alignment horizontal="center"/>
    </xf>
    <xf numFmtId="1" fontId="1" fillId="7" borderId="1" xfId="0" applyNumberFormat="1" applyFont="1" applyFill="1" applyBorder="1"/>
    <xf numFmtId="1" fontId="6" fillId="7" borderId="1" xfId="0" applyNumberFormat="1" applyFont="1" applyFill="1" applyBorder="1" applyAlignment="1">
      <alignment horizontal="center"/>
    </xf>
    <xf numFmtId="1" fontId="2" fillId="7" borderId="1" xfId="0" applyNumberFormat="1" applyFont="1" applyFill="1" applyBorder="1" applyAlignment="1">
      <alignment horizontal="center"/>
    </xf>
    <xf numFmtId="1" fontId="7" fillId="7" borderId="1" xfId="0" applyNumberFormat="1" applyFont="1" applyFill="1" applyBorder="1" applyAlignment="1">
      <alignment horizontal="right"/>
    </xf>
    <xf numFmtId="164" fontId="1" fillId="7" borderId="1" xfId="0" applyNumberFormat="1" applyFont="1" applyFill="1" applyBorder="1"/>
    <xf numFmtId="1" fontId="7" fillId="7" borderId="1" xfId="0" applyNumberFormat="1" applyFont="1" applyFill="1" applyBorder="1" applyAlignment="1">
      <alignment horizontal="center"/>
    </xf>
    <xf numFmtId="164" fontId="7" fillId="7" borderId="1" xfId="0" applyNumberFormat="1" applyFont="1" applyFill="1" applyBorder="1" applyAlignment="1">
      <alignment horizontal="center"/>
    </xf>
    <xf numFmtId="164" fontId="1" fillId="2" borderId="1" xfId="0" applyNumberFormat="1" applyFont="1" applyFill="1" applyBorder="1" applyAlignment="1"/>
    <xf numFmtId="164" fontId="1" fillId="2" borderId="1" xfId="0" applyNumberFormat="1" applyFont="1" applyFill="1" applyBorder="1" applyAlignment="1">
      <alignment horizontal="left"/>
    </xf>
    <xf numFmtId="165" fontId="2" fillId="2" borderId="4" xfId="0" applyNumberFormat="1" applyFont="1" applyFill="1" applyBorder="1" applyAlignment="1">
      <alignment horizontal="center"/>
    </xf>
    <xf numFmtId="165" fontId="1" fillId="2" borderId="4" xfId="0" applyNumberFormat="1" applyFont="1" applyFill="1" applyBorder="1"/>
    <xf numFmtId="165" fontId="1" fillId="2" borderId="4" xfId="0" applyNumberFormat="1" applyFont="1" applyFill="1" applyBorder="1" applyAlignment="1"/>
    <xf numFmtId="165" fontId="2" fillId="3" borderId="4" xfId="0" applyNumberFormat="1" applyFont="1" applyFill="1" applyBorder="1" applyAlignment="1">
      <alignment horizontal="center"/>
    </xf>
    <xf numFmtId="165" fontId="1" fillId="3" borderId="4" xfId="0" applyNumberFormat="1" applyFont="1" applyFill="1" applyBorder="1"/>
    <xf numFmtId="165" fontId="2" fillId="4" borderId="4" xfId="0" applyNumberFormat="1" applyFont="1" applyFill="1" applyBorder="1" applyAlignment="1">
      <alignment horizontal="center"/>
    </xf>
    <xf numFmtId="165" fontId="1" fillId="4" borderId="4" xfId="0" applyNumberFormat="1" applyFont="1" applyFill="1" applyBorder="1"/>
    <xf numFmtId="165" fontId="2" fillId="6" borderId="4" xfId="0" applyNumberFormat="1" applyFont="1" applyFill="1" applyBorder="1" applyAlignment="1">
      <alignment horizontal="center"/>
    </xf>
    <xf numFmtId="165" fontId="1" fillId="6" borderId="4" xfId="0" applyNumberFormat="1" applyFont="1" applyFill="1" applyBorder="1"/>
    <xf numFmtId="1" fontId="0" fillId="2" borderId="1" xfId="0" applyNumberFormat="1" applyFill="1" applyBorder="1" applyAlignment="1">
      <alignment horizontal="right"/>
    </xf>
    <xf numFmtId="1" fontId="3" fillId="2" borderId="1" xfId="0" applyNumberFormat="1" applyFont="1" applyFill="1" applyBorder="1" applyAlignment="1">
      <alignment horizontal="right"/>
    </xf>
    <xf numFmtId="1" fontId="2" fillId="2" borderId="1" xfId="0" applyNumberFormat="1" applyFont="1" applyFill="1" applyBorder="1" applyAlignment="1">
      <alignment horizontal="right"/>
    </xf>
    <xf numFmtId="0" fontId="2" fillId="0" borderId="0" xfId="0" applyFont="1" applyBorder="1" applyAlignment="1">
      <alignment horizontal="center"/>
    </xf>
    <xf numFmtId="3" fontId="1" fillId="0" borderId="0" xfId="0" applyNumberFormat="1" applyFont="1" applyFill="1" applyBorder="1" applyAlignment="1">
      <alignment horizontal="right"/>
    </xf>
    <xf numFmtId="0" fontId="2" fillId="2" borderId="1" xfId="0" applyNumberFormat="1" applyFont="1" applyFill="1" applyBorder="1" applyAlignment="1">
      <alignment horizontal="center"/>
    </xf>
    <xf numFmtId="0" fontId="1" fillId="0" borderId="0" xfId="0" applyFont="1"/>
    <xf numFmtId="0" fontId="2" fillId="0" borderId="0" xfId="0" applyFont="1"/>
    <xf numFmtId="0" fontId="1" fillId="2" borderId="1" xfId="0" applyNumberFormat="1" applyFont="1" applyFill="1" applyBorder="1" applyAlignment="1">
      <alignment horizontal="left"/>
    </xf>
    <xf numFmtId="0" fontId="1" fillId="0" borderId="0" xfId="0" applyNumberFormat="1" applyFont="1" applyFill="1" applyBorder="1" applyAlignment="1">
      <alignment horizontal="left"/>
    </xf>
    <xf numFmtId="3" fontId="1" fillId="0" borderId="0" xfId="0" applyNumberFormat="1" applyFont="1" applyBorder="1" applyAlignment="1">
      <alignment horizontal="left"/>
    </xf>
    <xf numFmtId="0" fontId="1" fillId="0" borderId="0" xfId="0" applyFont="1" applyAlignment="1">
      <alignment horizontal="left"/>
    </xf>
    <xf numFmtId="164" fontId="1" fillId="0" borderId="0" xfId="0" applyNumberFormat="1" applyFont="1" applyFill="1" applyBorder="1" applyAlignment="1">
      <alignment horizontal="left"/>
    </xf>
    <xf numFmtId="164" fontId="2" fillId="8" borderId="1" xfId="0" applyNumberFormat="1" applyFont="1" applyFill="1" applyBorder="1" applyAlignment="1">
      <alignment horizontal="center"/>
    </xf>
    <xf numFmtId="164" fontId="1" fillId="8" borderId="1" xfId="0" applyNumberFormat="1" applyFont="1" applyFill="1" applyBorder="1" applyAlignment="1">
      <alignment horizontal="right"/>
    </xf>
    <xf numFmtId="165" fontId="2" fillId="3" borderId="1" xfId="0" applyNumberFormat="1" applyFont="1" applyFill="1" applyBorder="1" applyAlignment="1">
      <alignment horizontal="right"/>
    </xf>
    <xf numFmtId="165" fontId="2" fillId="4" borderId="1" xfId="0" applyNumberFormat="1" applyFont="1" applyFill="1" applyBorder="1" applyAlignment="1">
      <alignment horizontal="right"/>
    </xf>
    <xf numFmtId="165" fontId="2" fillId="8" borderId="1" xfId="0" applyNumberFormat="1" applyFont="1" applyFill="1" applyBorder="1" applyAlignment="1">
      <alignment horizontal="right"/>
    </xf>
    <xf numFmtId="165" fontId="2" fillId="6" borderId="1" xfId="0" applyNumberFormat="1" applyFont="1" applyFill="1" applyBorder="1" applyAlignment="1">
      <alignment horizontal="right"/>
    </xf>
    <xf numFmtId="0" fontId="2" fillId="2" borderId="1" xfId="0" applyNumberFormat="1" applyFont="1" applyFill="1" applyBorder="1" applyAlignment="1">
      <alignment horizontal="center" vertical="center"/>
    </xf>
    <xf numFmtId="165" fontId="2" fillId="6" borderId="4" xfId="0" applyNumberFormat="1" applyFont="1" applyFill="1" applyBorder="1"/>
    <xf numFmtId="165" fontId="2" fillId="8" borderId="4" xfId="0" applyNumberFormat="1" applyFont="1" applyFill="1" applyBorder="1" applyAlignment="1">
      <alignment horizontal="center"/>
    </xf>
    <xf numFmtId="165" fontId="1" fillId="8" borderId="4" xfId="0" applyNumberFormat="1" applyFont="1" applyFill="1" applyBorder="1"/>
    <xf numFmtId="165" fontId="2" fillId="8" borderId="4" xfId="0" applyNumberFormat="1" applyFont="1" applyFill="1" applyBorder="1"/>
    <xf numFmtId="165" fontId="2" fillId="4" borderId="4" xfId="0" applyNumberFormat="1" applyFont="1" applyFill="1" applyBorder="1"/>
    <xf numFmtId="165" fontId="1" fillId="2" borderId="4" xfId="0" applyNumberFormat="1" applyFont="1" applyFill="1" applyBorder="1" applyAlignment="1">
      <alignment horizontal="left"/>
    </xf>
    <xf numFmtId="3" fontId="2" fillId="2" borderId="4" xfId="0" applyNumberFormat="1" applyFont="1" applyFill="1" applyBorder="1" applyAlignment="1">
      <alignment horizontal="center"/>
    </xf>
    <xf numFmtId="165" fontId="2" fillId="3" borderId="4" xfId="0" applyNumberFormat="1" applyFont="1" applyFill="1" applyBorder="1"/>
    <xf numFmtId="1" fontId="2" fillId="2" borderId="1" xfId="0" applyNumberFormat="1" applyFont="1" applyFill="1" applyBorder="1" applyAlignment="1">
      <alignment horizontal="center"/>
    </xf>
    <xf numFmtId="164" fontId="1" fillId="2" borderId="4" xfId="0" applyNumberFormat="1" applyFont="1" applyFill="1" applyBorder="1" applyAlignment="1">
      <alignment horizontal="left"/>
    </xf>
    <xf numFmtId="164" fontId="1" fillId="2" borderId="4" xfId="0" applyNumberFormat="1" applyFont="1" applyFill="1" applyBorder="1"/>
    <xf numFmtId="1" fontId="1" fillId="7" borderId="4" xfId="0" applyNumberFormat="1" applyFont="1" applyFill="1" applyBorder="1"/>
    <xf numFmtId="164" fontId="3" fillId="2" borderId="4" xfId="0" applyNumberFormat="1" applyFont="1" applyFill="1" applyBorder="1" applyAlignment="1"/>
    <xf numFmtId="164" fontId="1" fillId="0" borderId="4" xfId="0" applyNumberFormat="1" applyFont="1" applyFill="1" applyBorder="1" applyAlignment="1">
      <alignment horizontal="left"/>
    </xf>
    <xf numFmtId="164" fontId="1" fillId="2" borderId="4" xfId="0" applyNumberFormat="1" applyFont="1" applyFill="1" applyBorder="1" applyAlignment="1">
      <alignment horizontal="center"/>
    </xf>
    <xf numFmtId="164" fontId="1" fillId="2" borderId="4" xfId="0" applyNumberFormat="1" applyFont="1" applyFill="1" applyBorder="1" applyAlignment="1"/>
    <xf numFmtId="164" fontId="5" fillId="2" borderId="4" xfId="0" applyNumberFormat="1" applyFont="1" applyFill="1" applyBorder="1" applyAlignment="1">
      <alignment horizontal="center"/>
    </xf>
    <xf numFmtId="1" fontId="1" fillId="7" borderId="4" xfId="0" applyNumberFormat="1" applyFont="1" applyFill="1" applyBorder="1" applyAlignment="1">
      <alignment horizontal="center"/>
    </xf>
    <xf numFmtId="164" fontId="1" fillId="0" borderId="0" xfId="0" applyNumberFormat="1" applyFont="1" applyFill="1" applyBorder="1" applyAlignment="1">
      <alignment horizontal="center"/>
    </xf>
    <xf numFmtId="1" fontId="1" fillId="0" borderId="0" xfId="0" applyNumberFormat="1" applyFont="1" applyFill="1" applyBorder="1" applyAlignment="1">
      <alignment horizontal="center"/>
    </xf>
    <xf numFmtId="164" fontId="6" fillId="2" borderId="4" xfId="0" applyNumberFormat="1" applyFont="1" applyFill="1" applyBorder="1" applyAlignment="1">
      <alignment horizontal="center"/>
    </xf>
    <xf numFmtId="164" fontId="6" fillId="3" borderId="4" xfId="0" applyNumberFormat="1" applyFont="1" applyFill="1" applyBorder="1" applyAlignment="1">
      <alignment horizontal="center"/>
    </xf>
    <xf numFmtId="164" fontId="6" fillId="4" borderId="4" xfId="0" applyNumberFormat="1" applyFont="1" applyFill="1" applyBorder="1" applyAlignment="1">
      <alignment horizontal="center"/>
    </xf>
    <xf numFmtId="164" fontId="6" fillId="5" borderId="4" xfId="0" applyNumberFormat="1" applyFont="1" applyFill="1" applyBorder="1" applyAlignment="1">
      <alignment horizontal="center"/>
    </xf>
    <xf numFmtId="164" fontId="6" fillId="6" borderId="4" xfId="0" applyNumberFormat="1" applyFont="1" applyFill="1" applyBorder="1" applyAlignment="1">
      <alignment horizontal="center"/>
    </xf>
    <xf numFmtId="1" fontId="6" fillId="7" borderId="4" xfId="0" applyNumberFormat="1" applyFont="1" applyFill="1" applyBorder="1" applyAlignment="1">
      <alignment horizontal="center"/>
    </xf>
    <xf numFmtId="164" fontId="2" fillId="2" borderId="1" xfId="0" applyNumberFormat="1" applyFont="1" applyFill="1" applyBorder="1" applyAlignment="1">
      <alignment horizontal="center"/>
    </xf>
    <xf numFmtId="164" fontId="1" fillId="2" borderId="9" xfId="0" applyNumberFormat="1" applyFont="1" applyFill="1" applyBorder="1" applyAlignment="1">
      <alignment horizontal="left"/>
    </xf>
    <xf numFmtId="164" fontId="1" fillId="3" borderId="4" xfId="0" applyNumberFormat="1" applyFont="1" applyFill="1" applyBorder="1"/>
    <xf numFmtId="164" fontId="1" fillId="4" borderId="4" xfId="0" applyNumberFormat="1" applyFont="1" applyFill="1" applyBorder="1"/>
    <xf numFmtId="164" fontId="1" fillId="5" borderId="4" xfId="0" applyNumberFormat="1" applyFont="1" applyFill="1" applyBorder="1"/>
    <xf numFmtId="0" fontId="1" fillId="0" borderId="4" xfId="0" applyNumberFormat="1" applyFont="1" applyFill="1" applyBorder="1" applyAlignment="1">
      <alignment horizontal="left"/>
    </xf>
    <xf numFmtId="165" fontId="1" fillId="0" borderId="0" xfId="0" applyNumberFormat="1" applyFont="1" applyBorder="1" applyAlignment="1"/>
    <xf numFmtId="165" fontId="0" fillId="0" borderId="0" xfId="0" applyNumberFormat="1" applyBorder="1" applyAlignment="1"/>
    <xf numFmtId="164" fontId="2" fillId="2" borderId="1" xfId="0" applyNumberFormat="1" applyFont="1" applyFill="1" applyBorder="1" applyAlignment="1">
      <alignment horizontal="center"/>
    </xf>
    <xf numFmtId="0" fontId="0" fillId="2" borderId="1" xfId="0" applyFill="1" applyBorder="1" applyAlignment="1"/>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166" fontId="1" fillId="0" borderId="0" xfId="0" applyNumberFormat="1" applyFont="1" applyBorder="1" applyAlignment="1"/>
    <xf numFmtId="0" fontId="0" fillId="0" borderId="0" xfId="0" applyAlignment="1"/>
    <xf numFmtId="164" fontId="2" fillId="2" borderId="6" xfId="0" applyNumberFormat="1" applyFont="1" applyFill="1" applyBorder="1" applyAlignment="1">
      <alignment horizontal="center" vertical="center" wrapText="1"/>
    </xf>
    <xf numFmtId="0" fontId="0" fillId="0" borderId="7" xfId="0" applyBorder="1" applyAlignment="1">
      <alignment horizontal="center" vertical="center" wrapText="1"/>
    </xf>
    <xf numFmtId="164" fontId="1" fillId="0" borderId="5" xfId="0" applyNumberFormat="1" applyFont="1" applyFill="1" applyBorder="1" applyAlignment="1">
      <alignment vertical="top" wrapText="1"/>
    </xf>
    <xf numFmtId="0" fontId="0" fillId="0" borderId="5" xfId="0" applyBorder="1" applyAlignment="1">
      <alignment vertical="top" wrapText="1"/>
    </xf>
    <xf numFmtId="3" fontId="1" fillId="2" borderId="4" xfId="0" applyNumberFormat="1" applyFont="1" applyFill="1" applyBorder="1" applyAlignment="1">
      <alignment horizontal="right"/>
    </xf>
    <xf numFmtId="3" fontId="1" fillId="2" borderId="11" xfId="0" applyNumberFormat="1" applyFont="1" applyFill="1" applyBorder="1" applyAlignment="1">
      <alignment horizontal="right"/>
    </xf>
    <xf numFmtId="0" fontId="0" fillId="0" borderId="12" xfId="0" applyBorder="1" applyAlignment="1">
      <alignment horizontal="right"/>
    </xf>
    <xf numFmtId="0" fontId="0" fillId="0" borderId="4" xfId="0" applyBorder="1" applyAlignment="1"/>
    <xf numFmtId="165" fontId="1" fillId="6" borderId="11" xfId="0" applyNumberFormat="1" applyFont="1" applyFill="1" applyBorder="1" applyAlignment="1">
      <alignment horizontal="right"/>
    </xf>
    <xf numFmtId="165" fontId="1" fillId="6" borderId="4" xfId="0" applyNumberFormat="1" applyFont="1" applyFill="1" applyBorder="1" applyAlignment="1">
      <alignment horizontal="right"/>
    </xf>
    <xf numFmtId="165" fontId="1" fillId="3" borderId="4" xfId="0" applyNumberFormat="1" applyFont="1" applyFill="1" applyBorder="1" applyAlignment="1">
      <alignment horizontal="right"/>
    </xf>
    <xf numFmtId="0" fontId="1" fillId="3" borderId="4" xfId="0" applyFont="1" applyFill="1" applyBorder="1" applyAlignment="1"/>
    <xf numFmtId="0" fontId="0" fillId="3" borderId="4" xfId="0" applyFill="1" applyBorder="1" applyAlignment="1"/>
    <xf numFmtId="164" fontId="1" fillId="2" borderId="11" xfId="0" applyNumberFormat="1" applyFont="1" applyFill="1"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2" fillId="2" borderId="4" xfId="0" applyFont="1" applyFill="1" applyBorder="1" applyAlignment="1">
      <alignment horizontal="center"/>
    </xf>
    <xf numFmtId="0" fontId="2" fillId="6" borderId="4" xfId="0" applyFont="1" applyFill="1" applyBorder="1" applyAlignment="1">
      <alignment horizontal="center"/>
    </xf>
    <xf numFmtId="0" fontId="2" fillId="5" borderId="4" xfId="0" applyFont="1" applyFill="1" applyBorder="1" applyAlignment="1">
      <alignment horizontal="center"/>
    </xf>
    <xf numFmtId="165" fontId="1" fillId="5" borderId="4" xfId="0" applyNumberFormat="1" applyFont="1" applyFill="1" applyBorder="1" applyAlignment="1">
      <alignment horizontal="right"/>
    </xf>
    <xf numFmtId="165" fontId="1" fillId="5" borderId="11" xfId="0" applyNumberFormat="1" applyFont="1" applyFill="1" applyBorder="1" applyAlignment="1">
      <alignment horizontal="right"/>
    </xf>
    <xf numFmtId="0" fontId="1" fillId="5" borderId="11" xfId="0" applyFont="1" applyFill="1" applyBorder="1" applyAlignment="1"/>
    <xf numFmtId="0" fontId="0" fillId="0" borderId="12" xfId="0" applyBorder="1" applyAlignment="1"/>
    <xf numFmtId="0" fontId="2" fillId="3" borderId="4" xfId="0" applyFont="1" applyFill="1" applyBorder="1" applyAlignment="1">
      <alignment horizontal="center"/>
    </xf>
    <xf numFmtId="164" fontId="1" fillId="2" borderId="4" xfId="0" applyNumberFormat="1" applyFont="1" applyFill="1" applyBorder="1" applyAlignment="1">
      <alignment horizontal="left"/>
    </xf>
    <xf numFmtId="0" fontId="2" fillId="4" borderId="4" xfId="0" applyFont="1" applyFill="1" applyBorder="1" applyAlignment="1">
      <alignment horizontal="center"/>
    </xf>
    <xf numFmtId="165" fontId="1" fillId="4" borderId="4" xfId="0" applyNumberFormat="1" applyFont="1" applyFill="1" applyBorder="1" applyAlignment="1">
      <alignment horizontal="right"/>
    </xf>
    <xf numFmtId="164" fontId="2" fillId="0" borderId="8" xfId="0" applyNumberFormat="1" applyFont="1" applyFill="1" applyBorder="1" applyAlignment="1">
      <alignment horizontal="center"/>
    </xf>
    <xf numFmtId="0" fontId="2" fillId="0" borderId="8" xfId="0" applyFont="1" applyBorder="1" applyAlignment="1">
      <alignment horizontal="center"/>
    </xf>
    <xf numFmtId="0" fontId="1" fillId="2" borderId="4" xfId="0" applyFont="1" applyFill="1" applyBorder="1" applyAlignment="1">
      <alignment horizontal="left"/>
    </xf>
    <xf numFmtId="0" fontId="0" fillId="2" borderId="4" xfId="0" applyFill="1" applyBorder="1" applyAlignment="1">
      <alignment horizontal="left"/>
    </xf>
    <xf numFmtId="0" fontId="1" fillId="2" borderId="11" xfId="0" applyFont="1" applyFill="1" applyBorder="1" applyAlignment="1"/>
    <xf numFmtId="0" fontId="0" fillId="2" borderId="10" xfId="0" applyFill="1" applyBorder="1" applyAlignment="1"/>
    <xf numFmtId="0" fontId="0" fillId="2" borderId="12" xfId="0" applyFill="1" applyBorder="1" applyAlignment="1"/>
    <xf numFmtId="0" fontId="0" fillId="0" borderId="10" xfId="0" applyBorder="1" applyAlignment="1"/>
    <xf numFmtId="165" fontId="1" fillId="3" borderId="11" xfId="0" applyNumberFormat="1" applyFont="1" applyFill="1" applyBorder="1" applyAlignment="1">
      <alignment horizontal="right"/>
    </xf>
    <xf numFmtId="164" fontId="2" fillId="2" borderId="11" xfId="0" applyNumberFormat="1" applyFont="1" applyFill="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65" fontId="2" fillId="3" borderId="11" xfId="0" applyNumberFormat="1" applyFont="1" applyFill="1" applyBorder="1" applyAlignment="1">
      <alignment horizontal="right"/>
    </xf>
    <xf numFmtId="165" fontId="2" fillId="4" borderId="11" xfId="0" applyNumberFormat="1" applyFont="1" applyFill="1" applyBorder="1" applyAlignment="1">
      <alignment horizontal="right"/>
    </xf>
    <xf numFmtId="0" fontId="1" fillId="3" borderId="11" xfId="0" applyFont="1" applyFill="1" applyBorder="1" applyAlignment="1"/>
    <xf numFmtId="165" fontId="1" fillId="4" borderId="11" xfId="0" applyNumberFormat="1" applyFont="1" applyFill="1" applyBorder="1" applyAlignment="1">
      <alignment horizontal="right"/>
    </xf>
    <xf numFmtId="0" fontId="1" fillId="4" borderId="4" xfId="0" applyFont="1" applyFill="1" applyBorder="1" applyAlignment="1"/>
    <xf numFmtId="165" fontId="2" fillId="6" borderId="11" xfId="0" applyNumberFormat="1" applyFont="1" applyFill="1" applyBorder="1" applyAlignment="1">
      <alignment horizontal="right"/>
    </xf>
    <xf numFmtId="0" fontId="0" fillId="4" borderId="4" xfId="0" applyFill="1" applyBorder="1" applyAlignment="1"/>
    <xf numFmtId="3" fontId="2" fillId="2" borderId="11" xfId="0" applyNumberFormat="1" applyFont="1" applyFill="1" applyBorder="1" applyAlignment="1">
      <alignment horizontal="right"/>
    </xf>
    <xf numFmtId="0" fontId="1" fillId="6" borderId="11" xfId="0" applyFont="1" applyFill="1" applyBorder="1" applyAlignment="1"/>
    <xf numFmtId="165" fontId="2" fillId="5" borderId="11" xfId="0" applyNumberFormat="1" applyFont="1" applyFill="1" applyBorder="1" applyAlignment="1">
      <alignment horizontal="right"/>
    </xf>
    <xf numFmtId="49" fontId="2" fillId="0" borderId="0" xfId="0" applyNumberFormat="1" applyFont="1" applyBorder="1" applyAlignment="1">
      <alignment horizontal="right"/>
    </xf>
    <xf numFmtId="164" fontId="1" fillId="2" borderId="0" xfId="0" applyNumberFormat="1"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colors>
    <mruColors>
      <color rgb="FFFFFFCC"/>
      <color rgb="FFFFCCCC"/>
      <color rgb="FFFFCCFF"/>
      <color rgb="FFCCECFF"/>
      <color rgb="FF99CCFF"/>
      <color rgb="FFCCFFCC"/>
      <color rgb="FFCC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380"/>
  <sheetViews>
    <sheetView showOutlineSymbols="0" zoomScale="75" zoomScaleNormal="125" workbookViewId="0">
      <pane ySplit="2" topLeftCell="A329" activePane="bottomLeft" state="frozen"/>
      <selection pane="bottomLeft" activeCell="AB375" sqref="AB375"/>
    </sheetView>
  </sheetViews>
  <sheetFormatPr defaultColWidth="9.69921875" defaultRowHeight="15.65" x14ac:dyDescent="0.25"/>
  <cols>
    <col min="1" max="1" width="40.69921875" style="32" customWidth="1"/>
    <col min="2" max="2" width="15.796875" style="31" customWidth="1"/>
    <col min="3" max="22" width="7.69921875" style="13" customWidth="1"/>
    <col min="23" max="26" width="8.69921875" style="13" customWidth="1"/>
    <col min="27" max="27" width="12.69921875" style="14" customWidth="1"/>
    <col min="28" max="28" width="38.8984375" style="25" customWidth="1"/>
    <col min="29" max="29" width="205.69921875" style="13" customWidth="1"/>
    <col min="30" max="32" width="12.69921875" style="13" customWidth="1"/>
    <col min="33" max="33" width="23.69921875" style="14" customWidth="1"/>
    <col min="34" max="43" width="12.69921875" style="13" customWidth="1"/>
    <col min="44" max="16384" width="9.69921875" style="13"/>
  </cols>
  <sheetData>
    <row r="1" spans="1:256" s="4" customFormat="1" x14ac:dyDescent="0.25">
      <c r="A1" s="176" t="s">
        <v>281</v>
      </c>
      <c r="B1" s="176" t="s">
        <v>312</v>
      </c>
      <c r="C1" s="44" t="s">
        <v>12</v>
      </c>
      <c r="D1" s="44"/>
      <c r="E1" s="44"/>
      <c r="F1" s="44"/>
      <c r="G1" s="44" t="s">
        <v>6</v>
      </c>
      <c r="H1" s="44"/>
      <c r="I1" s="44"/>
      <c r="J1" s="44"/>
      <c r="K1" s="44" t="s">
        <v>10</v>
      </c>
      <c r="L1" s="44"/>
      <c r="M1" s="44"/>
      <c r="N1" s="44"/>
      <c r="O1" s="44" t="s">
        <v>2</v>
      </c>
      <c r="P1" s="44"/>
      <c r="Q1" s="44"/>
      <c r="R1" s="44"/>
      <c r="S1" s="44" t="s">
        <v>7</v>
      </c>
      <c r="T1" s="44"/>
      <c r="U1" s="44"/>
      <c r="V1" s="44"/>
      <c r="W1" s="170" t="s">
        <v>0</v>
      </c>
      <c r="X1" s="171"/>
      <c r="Y1" s="171"/>
      <c r="Z1" s="171"/>
      <c r="AA1" s="171"/>
      <c r="AB1" s="171"/>
      <c r="AC1" s="172" t="s">
        <v>258</v>
      </c>
      <c r="AD1" s="1"/>
      <c r="AE1" s="1"/>
      <c r="AF1" s="1"/>
      <c r="AG1" s="2"/>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s="6" customFormat="1" x14ac:dyDescent="0.25">
      <c r="A2" s="177"/>
      <c r="B2" s="177"/>
      <c r="C2" s="59" t="s">
        <v>15</v>
      </c>
      <c r="D2" s="69" t="s">
        <v>16</v>
      </c>
      <c r="E2" s="79" t="s">
        <v>17</v>
      </c>
      <c r="F2" s="89" t="s">
        <v>18</v>
      </c>
      <c r="G2" s="59" t="s">
        <v>15</v>
      </c>
      <c r="H2" s="69" t="s">
        <v>16</v>
      </c>
      <c r="I2" s="79" t="s">
        <v>17</v>
      </c>
      <c r="J2" s="89" t="s">
        <v>18</v>
      </c>
      <c r="K2" s="59" t="s">
        <v>15</v>
      </c>
      <c r="L2" s="69" t="s">
        <v>16</v>
      </c>
      <c r="M2" s="79" t="s">
        <v>17</v>
      </c>
      <c r="N2" s="89" t="s">
        <v>18</v>
      </c>
      <c r="O2" s="59" t="s">
        <v>15</v>
      </c>
      <c r="P2" s="69" t="s">
        <v>16</v>
      </c>
      <c r="Q2" s="79" t="s">
        <v>17</v>
      </c>
      <c r="R2" s="89" t="s">
        <v>18</v>
      </c>
      <c r="S2" s="59" t="s">
        <v>15</v>
      </c>
      <c r="T2" s="69" t="s">
        <v>16</v>
      </c>
      <c r="U2" s="79" t="s">
        <v>17</v>
      </c>
      <c r="V2" s="89" t="s">
        <v>18</v>
      </c>
      <c r="W2" s="59" t="s">
        <v>15</v>
      </c>
      <c r="X2" s="69" t="s">
        <v>16</v>
      </c>
      <c r="Y2" s="79" t="s">
        <v>17</v>
      </c>
      <c r="Z2" s="89" t="s">
        <v>18</v>
      </c>
      <c r="AA2" s="96" t="s">
        <v>58</v>
      </c>
      <c r="AB2" s="121" t="s">
        <v>304</v>
      </c>
      <c r="AC2" s="173"/>
      <c r="AD2" s="5"/>
      <c r="AE2" s="5"/>
      <c r="AF2" s="5"/>
      <c r="AH2" s="5"/>
      <c r="AI2" s="5"/>
      <c r="AJ2" s="5"/>
      <c r="AL2" s="7"/>
    </row>
    <row r="3" spans="1:256" s="12" customFormat="1" ht="16.3" x14ac:dyDescent="0.3">
      <c r="A3" s="47" t="s">
        <v>20</v>
      </c>
      <c r="B3" s="47"/>
      <c r="C3" s="60"/>
      <c r="D3" s="70"/>
      <c r="E3" s="80"/>
      <c r="F3" s="90"/>
      <c r="G3" s="60"/>
      <c r="H3" s="70"/>
      <c r="I3" s="80"/>
      <c r="J3" s="90"/>
      <c r="K3" s="60"/>
      <c r="L3" s="70"/>
      <c r="M3" s="80"/>
      <c r="N3" s="90"/>
      <c r="O3" s="60"/>
      <c r="P3" s="70"/>
      <c r="Q3" s="80"/>
      <c r="R3" s="90"/>
      <c r="S3" s="60"/>
      <c r="T3" s="70"/>
      <c r="U3" s="80"/>
      <c r="V3" s="90"/>
      <c r="W3" s="60"/>
      <c r="X3" s="70"/>
      <c r="Y3" s="80"/>
      <c r="Z3" s="90"/>
      <c r="AA3" s="97"/>
      <c r="AB3" s="56"/>
      <c r="AC3" s="34"/>
      <c r="AD3" s="8"/>
      <c r="AE3" s="8"/>
      <c r="AF3" s="8"/>
      <c r="AG3" s="9"/>
      <c r="AH3" s="10"/>
      <c r="AI3" s="10"/>
      <c r="AJ3" s="10"/>
      <c r="AK3" s="9"/>
      <c r="AL3" s="11"/>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x14ac:dyDescent="0.25">
      <c r="A4" s="48" t="s">
        <v>103</v>
      </c>
      <c r="B4" s="49" t="s">
        <v>2</v>
      </c>
      <c r="C4" s="61"/>
      <c r="D4" s="71"/>
      <c r="E4" s="81"/>
      <c r="F4" s="91">
        <f>C4+D4+E4</f>
        <v>0</v>
      </c>
      <c r="G4" s="61"/>
      <c r="H4" s="71"/>
      <c r="I4" s="81"/>
      <c r="J4" s="91">
        <f>G4+H4+I4</f>
        <v>0</v>
      </c>
      <c r="K4" s="61"/>
      <c r="L4" s="71"/>
      <c r="M4" s="81"/>
      <c r="N4" s="91">
        <f>K4+L4+M4</f>
        <v>0</v>
      </c>
      <c r="O4" s="61">
        <v>36.4</v>
      </c>
      <c r="P4" s="71">
        <v>25</v>
      </c>
      <c r="Q4" s="81"/>
      <c r="R4" s="91">
        <f>O4+P4+Q4</f>
        <v>61.4</v>
      </c>
      <c r="S4" s="61"/>
      <c r="T4" s="71"/>
      <c r="U4" s="81"/>
      <c r="V4" s="91">
        <f>S4+T4+U4</f>
        <v>0</v>
      </c>
      <c r="W4" s="61">
        <f>C4+G4+K4+O4+S4</f>
        <v>36.4</v>
      </c>
      <c r="X4" s="71">
        <f>D4+H4+L4+P4+T4</f>
        <v>25</v>
      </c>
      <c r="Y4" s="81">
        <f>E4+I4+M4+Q4+U4</f>
        <v>0</v>
      </c>
      <c r="Z4" s="91">
        <f>F4+J4+N4+R4+V4</f>
        <v>61.4</v>
      </c>
      <c r="AA4" s="98"/>
      <c r="AB4" s="53" t="str">
        <f>A4</f>
        <v>Sipsey Fork of the West Fork River</v>
      </c>
      <c r="AC4" s="35"/>
    </row>
    <row r="5" spans="1:256" s="15" customFormat="1" x14ac:dyDescent="0.25">
      <c r="A5" s="50" t="s">
        <v>0</v>
      </c>
      <c r="B5" s="50"/>
      <c r="C5" s="62"/>
      <c r="D5" s="72"/>
      <c r="E5" s="82"/>
      <c r="F5" s="92"/>
      <c r="G5" s="62"/>
      <c r="H5" s="72"/>
      <c r="I5" s="82"/>
      <c r="J5" s="92"/>
      <c r="K5" s="62"/>
      <c r="L5" s="72"/>
      <c r="M5" s="82"/>
      <c r="N5" s="92"/>
      <c r="O5" s="62"/>
      <c r="P5" s="72"/>
      <c r="Q5" s="82"/>
      <c r="R5" s="92"/>
      <c r="S5" s="62"/>
      <c r="T5" s="72"/>
      <c r="U5" s="82"/>
      <c r="V5" s="92"/>
      <c r="W5" s="62">
        <f>SUM(W4)</f>
        <v>36.4</v>
      </c>
      <c r="X5" s="72">
        <f>SUM(X4)</f>
        <v>25</v>
      </c>
      <c r="Y5" s="82">
        <f>SUM(Y4)</f>
        <v>0</v>
      </c>
      <c r="Z5" s="92">
        <f>SUM(Z4)</f>
        <v>61.4</v>
      </c>
      <c r="AA5" s="99">
        <f>COUNT(Z4:Z4)</f>
        <v>1</v>
      </c>
      <c r="AB5" s="50" t="s">
        <v>20</v>
      </c>
      <c r="AC5" s="35"/>
      <c r="AG5" s="16"/>
    </row>
    <row r="6" spans="1:256" x14ac:dyDescent="0.25">
      <c r="A6" s="46"/>
      <c r="B6" s="46"/>
      <c r="C6" s="63"/>
      <c r="D6" s="73"/>
      <c r="E6" s="83"/>
      <c r="F6" s="93"/>
      <c r="G6" s="63"/>
      <c r="H6" s="73"/>
      <c r="I6" s="83"/>
      <c r="J6" s="93"/>
      <c r="K6" s="63"/>
      <c r="L6" s="73"/>
      <c r="M6" s="83"/>
      <c r="N6" s="93"/>
      <c r="O6" s="63"/>
      <c r="P6" s="73"/>
      <c r="Q6" s="83"/>
      <c r="R6" s="93"/>
      <c r="S6" s="63"/>
      <c r="T6" s="73"/>
      <c r="U6" s="83"/>
      <c r="V6" s="93"/>
      <c r="W6" s="63"/>
      <c r="X6" s="73"/>
      <c r="Y6" s="83"/>
      <c r="Z6" s="93"/>
      <c r="AA6" s="100"/>
      <c r="AB6" s="57"/>
      <c r="AC6" s="34"/>
      <c r="AD6" s="17"/>
      <c r="AE6" s="17"/>
      <c r="AF6" s="17"/>
      <c r="AG6" s="18"/>
      <c r="AH6" s="19"/>
      <c r="AI6" s="19"/>
      <c r="AJ6" s="19"/>
      <c r="AK6" s="18"/>
      <c r="AL6" s="20"/>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row>
    <row r="7" spans="1:256" s="12" customFormat="1" ht="16.3" x14ac:dyDescent="0.3">
      <c r="A7" s="47" t="s">
        <v>19</v>
      </c>
      <c r="B7" s="47"/>
      <c r="C7" s="60"/>
      <c r="D7" s="70"/>
      <c r="E7" s="80"/>
      <c r="F7" s="90"/>
      <c r="G7" s="60"/>
      <c r="H7" s="70"/>
      <c r="I7" s="80"/>
      <c r="J7" s="90"/>
      <c r="K7" s="60"/>
      <c r="L7" s="70"/>
      <c r="M7" s="80"/>
      <c r="N7" s="90"/>
      <c r="O7" s="60"/>
      <c r="P7" s="70"/>
      <c r="Q7" s="80"/>
      <c r="R7" s="90"/>
      <c r="S7" s="60"/>
      <c r="T7" s="70"/>
      <c r="U7" s="80"/>
      <c r="V7" s="90"/>
      <c r="W7" s="60"/>
      <c r="X7" s="70"/>
      <c r="Y7" s="80"/>
      <c r="Z7" s="90"/>
      <c r="AA7" s="97"/>
      <c r="AB7" s="56"/>
      <c r="AC7" s="34"/>
      <c r="AD7" s="8"/>
      <c r="AE7" s="8"/>
      <c r="AF7" s="8"/>
      <c r="AG7" s="9"/>
      <c r="AH7" s="10"/>
      <c r="AI7" s="10"/>
      <c r="AJ7" s="10"/>
      <c r="AK7" s="9"/>
      <c r="AL7" s="11"/>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x14ac:dyDescent="0.25">
      <c r="A8" s="48" t="s">
        <v>104</v>
      </c>
      <c r="B8" s="49" t="s">
        <v>6</v>
      </c>
      <c r="C8" s="61"/>
      <c r="D8" s="71"/>
      <c r="E8" s="81"/>
      <c r="F8" s="91">
        <f t="shared" ref="F8:F32" si="0">C8+D8+E8</f>
        <v>0</v>
      </c>
      <c r="G8" s="61">
        <v>67</v>
      </c>
      <c r="H8" s="71"/>
      <c r="I8" s="81"/>
      <c r="J8" s="91">
        <f t="shared" ref="J8:J32" si="1">G8+H8+I8</f>
        <v>67</v>
      </c>
      <c r="K8" s="61"/>
      <c r="L8" s="71"/>
      <c r="M8" s="81"/>
      <c r="N8" s="91">
        <f t="shared" ref="N8:N32" si="2">K8+L8+M8</f>
        <v>0</v>
      </c>
      <c r="O8" s="61"/>
      <c r="P8" s="71"/>
      <c r="Q8" s="81"/>
      <c r="R8" s="91">
        <f t="shared" ref="R8:R32" si="3">O8+P8+Q8</f>
        <v>0</v>
      </c>
      <c r="S8" s="61"/>
      <c r="T8" s="71"/>
      <c r="U8" s="81"/>
      <c r="V8" s="91">
        <f t="shared" ref="V8:V32" si="4">S8+T8+U8</f>
        <v>0</v>
      </c>
      <c r="W8" s="61">
        <f>C8+G8+K8+O8+S8</f>
        <v>67</v>
      </c>
      <c r="X8" s="71">
        <f t="shared" ref="X8:X32" si="5">D8+H8+L8+P8+T8</f>
        <v>0</v>
      </c>
      <c r="Y8" s="81">
        <f t="shared" ref="Y8:Y32" si="6">E8+I8+M8+Q8+U8</f>
        <v>0</v>
      </c>
      <c r="Z8" s="91">
        <f t="shared" ref="Z8:Z32" si="7">F8+J8+N8+R8+V8</f>
        <v>67</v>
      </c>
      <c r="AA8" s="98"/>
      <c r="AB8" s="53" t="str">
        <f t="shared" ref="AB8:AB32" si="8">A8</f>
        <v>Alagnak River</v>
      </c>
      <c r="AC8" s="35"/>
    </row>
    <row r="9" spans="1:256" x14ac:dyDescent="0.25">
      <c r="A9" s="48" t="s">
        <v>105</v>
      </c>
      <c r="B9" s="49" t="s">
        <v>6</v>
      </c>
      <c r="C9" s="61"/>
      <c r="D9" s="71"/>
      <c r="E9" s="81"/>
      <c r="F9" s="91">
        <f t="shared" si="0"/>
        <v>0</v>
      </c>
      <c r="G9" s="61">
        <v>83</v>
      </c>
      <c r="H9" s="71"/>
      <c r="I9" s="81"/>
      <c r="J9" s="91">
        <f t="shared" si="1"/>
        <v>83</v>
      </c>
      <c r="K9" s="61"/>
      <c r="L9" s="71"/>
      <c r="M9" s="81"/>
      <c r="N9" s="91">
        <f t="shared" si="2"/>
        <v>0</v>
      </c>
      <c r="O9" s="61"/>
      <c r="P9" s="71"/>
      <c r="Q9" s="81"/>
      <c r="R9" s="91">
        <f t="shared" si="3"/>
        <v>0</v>
      </c>
      <c r="S9" s="61"/>
      <c r="T9" s="71"/>
      <c r="U9" s="81"/>
      <c r="V9" s="91">
        <f t="shared" si="4"/>
        <v>0</v>
      </c>
      <c r="W9" s="61">
        <f t="shared" ref="W9:W32" si="9">C9+G9+K9+O9+S9</f>
        <v>83</v>
      </c>
      <c r="X9" s="71">
        <f t="shared" si="5"/>
        <v>0</v>
      </c>
      <c r="Y9" s="81">
        <f t="shared" si="6"/>
        <v>0</v>
      </c>
      <c r="Z9" s="91">
        <f t="shared" si="7"/>
        <v>83</v>
      </c>
      <c r="AA9" s="98"/>
      <c r="AB9" s="53" t="str">
        <f t="shared" si="8"/>
        <v>Alatna River</v>
      </c>
      <c r="AC9" s="35"/>
    </row>
    <row r="10" spans="1:256" x14ac:dyDescent="0.25">
      <c r="A10" s="48" t="s">
        <v>106</v>
      </c>
      <c r="B10" s="49" t="s">
        <v>10</v>
      </c>
      <c r="C10" s="61"/>
      <c r="D10" s="71"/>
      <c r="E10" s="81"/>
      <c r="F10" s="91">
        <f t="shared" si="0"/>
        <v>0</v>
      </c>
      <c r="G10" s="61"/>
      <c r="H10" s="71"/>
      <c r="I10" s="81"/>
      <c r="J10" s="91">
        <f t="shared" si="1"/>
        <v>0</v>
      </c>
      <c r="K10" s="61">
        <v>265</v>
      </c>
      <c r="L10" s="71"/>
      <c r="M10" s="81"/>
      <c r="N10" s="91">
        <f t="shared" si="2"/>
        <v>265</v>
      </c>
      <c r="O10" s="61"/>
      <c r="P10" s="71"/>
      <c r="Q10" s="81"/>
      <c r="R10" s="91">
        <f t="shared" si="3"/>
        <v>0</v>
      </c>
      <c r="S10" s="61"/>
      <c r="T10" s="71"/>
      <c r="U10" s="81"/>
      <c r="V10" s="91">
        <f t="shared" si="4"/>
        <v>0</v>
      </c>
      <c r="W10" s="61">
        <f t="shared" si="9"/>
        <v>265</v>
      </c>
      <c r="X10" s="71">
        <f t="shared" si="5"/>
        <v>0</v>
      </c>
      <c r="Y10" s="81">
        <f t="shared" si="6"/>
        <v>0</v>
      </c>
      <c r="Z10" s="91">
        <f t="shared" si="7"/>
        <v>265</v>
      </c>
      <c r="AA10" s="98"/>
      <c r="AB10" s="53" t="str">
        <f t="shared" si="8"/>
        <v>Andreafsky River</v>
      </c>
      <c r="AC10" s="35"/>
    </row>
    <row r="11" spans="1:256" x14ac:dyDescent="0.25">
      <c r="A11" s="48" t="s">
        <v>107</v>
      </c>
      <c r="B11" s="49" t="s">
        <v>6</v>
      </c>
      <c r="C11" s="61"/>
      <c r="D11" s="71"/>
      <c r="E11" s="81"/>
      <c r="F11" s="91">
        <f t="shared" si="0"/>
        <v>0</v>
      </c>
      <c r="G11" s="61">
        <v>63</v>
      </c>
      <c r="H11" s="71"/>
      <c r="I11" s="81"/>
      <c r="J11" s="91">
        <f t="shared" si="1"/>
        <v>63</v>
      </c>
      <c r="K11" s="61"/>
      <c r="L11" s="71"/>
      <c r="M11" s="81"/>
      <c r="N11" s="91">
        <f t="shared" si="2"/>
        <v>0</v>
      </c>
      <c r="O11" s="61"/>
      <c r="P11" s="71"/>
      <c r="Q11" s="81"/>
      <c r="R11" s="91">
        <f t="shared" si="3"/>
        <v>0</v>
      </c>
      <c r="S11" s="61"/>
      <c r="T11" s="71"/>
      <c r="U11" s="81"/>
      <c r="V11" s="91">
        <f t="shared" si="4"/>
        <v>0</v>
      </c>
      <c r="W11" s="61">
        <f t="shared" si="9"/>
        <v>63</v>
      </c>
      <c r="X11" s="71">
        <f t="shared" si="5"/>
        <v>0</v>
      </c>
      <c r="Y11" s="81">
        <f t="shared" si="6"/>
        <v>0</v>
      </c>
      <c r="Z11" s="91">
        <f t="shared" si="7"/>
        <v>63</v>
      </c>
      <c r="AA11" s="98"/>
      <c r="AB11" s="53" t="str">
        <f t="shared" si="8"/>
        <v>Aniakchak River</v>
      </c>
      <c r="AC11" s="35"/>
    </row>
    <row r="12" spans="1:256" x14ac:dyDescent="0.25">
      <c r="A12" s="48" t="s">
        <v>64</v>
      </c>
      <c r="B12" s="49" t="s">
        <v>11</v>
      </c>
      <c r="C12" s="61">
        <v>111</v>
      </c>
      <c r="D12" s="71"/>
      <c r="E12" s="81"/>
      <c r="F12" s="91">
        <f t="shared" si="0"/>
        <v>111</v>
      </c>
      <c r="G12" s="61"/>
      <c r="H12" s="71"/>
      <c r="I12" s="81"/>
      <c r="J12" s="91">
        <f t="shared" si="1"/>
        <v>0</v>
      </c>
      <c r="K12" s="61">
        <v>16</v>
      </c>
      <c r="L12" s="71"/>
      <c r="M12" s="81"/>
      <c r="N12" s="91">
        <f t="shared" si="2"/>
        <v>16</v>
      </c>
      <c r="O12" s="61"/>
      <c r="P12" s="71"/>
      <c r="Q12" s="81"/>
      <c r="R12" s="91">
        <f t="shared" si="3"/>
        <v>0</v>
      </c>
      <c r="S12" s="61"/>
      <c r="T12" s="71"/>
      <c r="U12" s="81"/>
      <c r="V12" s="91">
        <f t="shared" si="4"/>
        <v>0</v>
      </c>
      <c r="W12" s="61">
        <f t="shared" si="9"/>
        <v>127</v>
      </c>
      <c r="X12" s="71">
        <f t="shared" si="5"/>
        <v>0</v>
      </c>
      <c r="Y12" s="81">
        <f t="shared" si="6"/>
        <v>0</v>
      </c>
      <c r="Z12" s="91">
        <f t="shared" si="7"/>
        <v>127</v>
      </c>
      <c r="AA12" s="98"/>
      <c r="AB12" s="53" t="str">
        <f t="shared" si="8"/>
        <v>Beaver Creek</v>
      </c>
      <c r="AC12" s="35"/>
    </row>
    <row r="13" spans="1:256" x14ac:dyDescent="0.25">
      <c r="A13" s="48" t="s">
        <v>63</v>
      </c>
      <c r="B13" s="49" t="s">
        <v>12</v>
      </c>
      <c r="C13" s="61">
        <v>126</v>
      </c>
      <c r="D13" s="71"/>
      <c r="E13" s="81"/>
      <c r="F13" s="91">
        <f t="shared" si="0"/>
        <v>126</v>
      </c>
      <c r="G13" s="61"/>
      <c r="H13" s="71"/>
      <c r="I13" s="81"/>
      <c r="J13" s="91">
        <f t="shared" si="1"/>
        <v>0</v>
      </c>
      <c r="K13" s="61"/>
      <c r="L13" s="71"/>
      <c r="M13" s="81"/>
      <c r="N13" s="91">
        <f t="shared" si="2"/>
        <v>0</v>
      </c>
      <c r="O13" s="61"/>
      <c r="P13" s="71"/>
      <c r="Q13" s="81"/>
      <c r="R13" s="91">
        <f t="shared" si="3"/>
        <v>0</v>
      </c>
      <c r="S13" s="61"/>
      <c r="T13" s="71"/>
      <c r="U13" s="81"/>
      <c r="V13" s="91">
        <f t="shared" si="4"/>
        <v>0</v>
      </c>
      <c r="W13" s="61">
        <f t="shared" si="9"/>
        <v>126</v>
      </c>
      <c r="X13" s="71">
        <f t="shared" si="5"/>
        <v>0</v>
      </c>
      <c r="Y13" s="81">
        <f t="shared" si="6"/>
        <v>0</v>
      </c>
      <c r="Z13" s="91">
        <f t="shared" si="7"/>
        <v>126</v>
      </c>
      <c r="AA13" s="98"/>
      <c r="AB13" s="53" t="str">
        <f t="shared" si="8"/>
        <v>Birch Creek</v>
      </c>
      <c r="AC13" s="35"/>
    </row>
    <row r="14" spans="1:256" x14ac:dyDescent="0.25">
      <c r="A14" s="48" t="s">
        <v>108</v>
      </c>
      <c r="B14" s="49" t="s">
        <v>6</v>
      </c>
      <c r="C14" s="61"/>
      <c r="D14" s="71"/>
      <c r="E14" s="81"/>
      <c r="F14" s="91">
        <f t="shared" si="0"/>
        <v>0</v>
      </c>
      <c r="G14" s="61">
        <v>208</v>
      </c>
      <c r="H14" s="71"/>
      <c r="I14" s="81"/>
      <c r="J14" s="91">
        <f t="shared" si="1"/>
        <v>208</v>
      </c>
      <c r="K14" s="61"/>
      <c r="L14" s="71"/>
      <c r="M14" s="81"/>
      <c r="N14" s="91">
        <f t="shared" si="2"/>
        <v>0</v>
      </c>
      <c r="O14" s="61"/>
      <c r="P14" s="71"/>
      <c r="Q14" s="81"/>
      <c r="R14" s="91">
        <f t="shared" si="3"/>
        <v>0</v>
      </c>
      <c r="S14" s="61"/>
      <c r="T14" s="71"/>
      <c r="U14" s="81"/>
      <c r="V14" s="91">
        <f t="shared" si="4"/>
        <v>0</v>
      </c>
      <c r="W14" s="61">
        <f t="shared" si="9"/>
        <v>208</v>
      </c>
      <c r="X14" s="71">
        <f t="shared" si="5"/>
        <v>0</v>
      </c>
      <c r="Y14" s="81">
        <f t="shared" si="6"/>
        <v>0</v>
      </c>
      <c r="Z14" s="91">
        <f t="shared" si="7"/>
        <v>208</v>
      </c>
      <c r="AA14" s="98"/>
      <c r="AB14" s="53" t="str">
        <f t="shared" si="8"/>
        <v>Charley River</v>
      </c>
      <c r="AC14" s="35"/>
    </row>
    <row r="15" spans="1:256" x14ac:dyDescent="0.25">
      <c r="A15" s="48" t="s">
        <v>109</v>
      </c>
      <c r="B15" s="49" t="s">
        <v>6</v>
      </c>
      <c r="C15" s="61"/>
      <c r="D15" s="71"/>
      <c r="E15" s="81"/>
      <c r="F15" s="91">
        <f t="shared" si="0"/>
        <v>0</v>
      </c>
      <c r="G15" s="61">
        <v>11</v>
      </c>
      <c r="H15" s="71"/>
      <c r="I15" s="81"/>
      <c r="J15" s="91">
        <f t="shared" si="1"/>
        <v>11</v>
      </c>
      <c r="K15" s="61"/>
      <c r="L15" s="71"/>
      <c r="M15" s="81"/>
      <c r="N15" s="91">
        <f t="shared" si="2"/>
        <v>0</v>
      </c>
      <c r="O15" s="61"/>
      <c r="P15" s="71"/>
      <c r="Q15" s="81"/>
      <c r="R15" s="91">
        <f t="shared" si="3"/>
        <v>0</v>
      </c>
      <c r="S15" s="61"/>
      <c r="T15" s="71"/>
      <c r="U15" s="81"/>
      <c r="V15" s="91">
        <f t="shared" si="4"/>
        <v>0</v>
      </c>
      <c r="W15" s="61">
        <f t="shared" si="9"/>
        <v>11</v>
      </c>
      <c r="X15" s="71">
        <f t="shared" si="5"/>
        <v>0</v>
      </c>
      <c r="Y15" s="81">
        <f t="shared" si="6"/>
        <v>0</v>
      </c>
      <c r="Z15" s="91">
        <f t="shared" si="7"/>
        <v>11</v>
      </c>
      <c r="AA15" s="98"/>
      <c r="AB15" s="53" t="str">
        <f t="shared" si="8"/>
        <v>Chilikadrotna River</v>
      </c>
      <c r="AC15" s="35"/>
    </row>
    <row r="16" spans="1:256" x14ac:dyDescent="0.25">
      <c r="A16" s="48" t="s">
        <v>110</v>
      </c>
      <c r="B16" s="49" t="s">
        <v>12</v>
      </c>
      <c r="C16" s="61">
        <v>20</v>
      </c>
      <c r="D16" s="71">
        <v>24</v>
      </c>
      <c r="E16" s="81">
        <v>18</v>
      </c>
      <c r="F16" s="91">
        <f t="shared" si="0"/>
        <v>62</v>
      </c>
      <c r="G16" s="61"/>
      <c r="H16" s="71"/>
      <c r="I16" s="81"/>
      <c r="J16" s="91">
        <f t="shared" si="1"/>
        <v>0</v>
      </c>
      <c r="K16" s="61"/>
      <c r="L16" s="71"/>
      <c r="M16" s="81"/>
      <c r="N16" s="91">
        <f t="shared" si="2"/>
        <v>0</v>
      </c>
      <c r="O16" s="61"/>
      <c r="P16" s="71"/>
      <c r="Q16" s="81"/>
      <c r="R16" s="91">
        <f t="shared" si="3"/>
        <v>0</v>
      </c>
      <c r="S16" s="61"/>
      <c r="T16" s="71"/>
      <c r="U16" s="81"/>
      <c r="V16" s="91">
        <f t="shared" si="4"/>
        <v>0</v>
      </c>
      <c r="W16" s="61">
        <f t="shared" si="9"/>
        <v>20</v>
      </c>
      <c r="X16" s="71">
        <f t="shared" si="5"/>
        <v>24</v>
      </c>
      <c r="Y16" s="81">
        <f t="shared" si="6"/>
        <v>18</v>
      </c>
      <c r="Z16" s="91">
        <f t="shared" si="7"/>
        <v>62</v>
      </c>
      <c r="AA16" s="98"/>
      <c r="AB16" s="53" t="str">
        <f t="shared" si="8"/>
        <v>Delta River</v>
      </c>
      <c r="AC16" s="35"/>
    </row>
    <row r="17" spans="1:29" x14ac:dyDescent="0.25">
      <c r="A17" s="48" t="s">
        <v>111</v>
      </c>
      <c r="B17" s="49" t="s">
        <v>12</v>
      </c>
      <c r="C17" s="61">
        <v>179</v>
      </c>
      <c r="D17" s="71">
        <v>203</v>
      </c>
      <c r="E17" s="81">
        <v>10</v>
      </c>
      <c r="F17" s="91">
        <f t="shared" si="0"/>
        <v>392</v>
      </c>
      <c r="G17" s="61"/>
      <c r="H17" s="71"/>
      <c r="I17" s="81"/>
      <c r="J17" s="91">
        <f t="shared" si="1"/>
        <v>0</v>
      </c>
      <c r="K17" s="61"/>
      <c r="L17" s="71"/>
      <c r="M17" s="81"/>
      <c r="N17" s="91">
        <f t="shared" si="2"/>
        <v>0</v>
      </c>
      <c r="O17" s="61"/>
      <c r="P17" s="71"/>
      <c r="Q17" s="81"/>
      <c r="R17" s="91">
        <f t="shared" si="3"/>
        <v>0</v>
      </c>
      <c r="S17" s="61"/>
      <c r="T17" s="71"/>
      <c r="U17" s="81"/>
      <c r="V17" s="91">
        <f t="shared" si="4"/>
        <v>0</v>
      </c>
      <c r="W17" s="61">
        <f t="shared" si="9"/>
        <v>179</v>
      </c>
      <c r="X17" s="71">
        <f t="shared" si="5"/>
        <v>203</v>
      </c>
      <c r="Y17" s="81">
        <f t="shared" si="6"/>
        <v>10</v>
      </c>
      <c r="Z17" s="91">
        <f t="shared" si="7"/>
        <v>392</v>
      </c>
      <c r="AA17" s="98"/>
      <c r="AB17" s="53" t="str">
        <f t="shared" si="8"/>
        <v>Fortymile River</v>
      </c>
      <c r="AC17" s="35"/>
    </row>
    <row r="18" spans="1:29" x14ac:dyDescent="0.25">
      <c r="A18" s="48" t="s">
        <v>112</v>
      </c>
      <c r="B18" s="49" t="s">
        <v>12</v>
      </c>
      <c r="C18" s="61">
        <v>181</v>
      </c>
      <c r="D18" s="71"/>
      <c r="E18" s="81"/>
      <c r="F18" s="91">
        <f t="shared" si="0"/>
        <v>181</v>
      </c>
      <c r="G18" s="61"/>
      <c r="H18" s="71"/>
      <c r="I18" s="81"/>
      <c r="J18" s="91">
        <f t="shared" si="1"/>
        <v>0</v>
      </c>
      <c r="K18" s="61"/>
      <c r="L18" s="71"/>
      <c r="M18" s="81"/>
      <c r="N18" s="91">
        <f t="shared" si="2"/>
        <v>0</v>
      </c>
      <c r="O18" s="61"/>
      <c r="P18" s="71"/>
      <c r="Q18" s="81"/>
      <c r="R18" s="91">
        <f t="shared" si="3"/>
        <v>0</v>
      </c>
      <c r="S18" s="61"/>
      <c r="T18" s="71"/>
      <c r="U18" s="81"/>
      <c r="V18" s="91">
        <f t="shared" si="4"/>
        <v>0</v>
      </c>
      <c r="W18" s="61">
        <f t="shared" si="9"/>
        <v>181</v>
      </c>
      <c r="X18" s="71">
        <f t="shared" si="5"/>
        <v>0</v>
      </c>
      <c r="Y18" s="81">
        <f t="shared" si="6"/>
        <v>0</v>
      </c>
      <c r="Z18" s="91">
        <f t="shared" si="7"/>
        <v>181</v>
      </c>
      <c r="AA18" s="98"/>
      <c r="AB18" s="53" t="str">
        <f t="shared" si="8"/>
        <v>Gulkana River</v>
      </c>
      <c r="AC18" s="35"/>
    </row>
    <row r="19" spans="1:29" x14ac:dyDescent="0.25">
      <c r="A19" s="48" t="s">
        <v>113</v>
      </c>
      <c r="B19" s="49" t="s">
        <v>10</v>
      </c>
      <c r="C19" s="61"/>
      <c r="D19" s="71"/>
      <c r="E19" s="81"/>
      <c r="F19" s="91">
        <f t="shared" si="0"/>
        <v>0</v>
      </c>
      <c r="G19" s="61"/>
      <c r="H19" s="71"/>
      <c r="I19" s="81"/>
      <c r="J19" s="91">
        <f t="shared" si="1"/>
        <v>0</v>
      </c>
      <c r="K19" s="61">
        <v>61</v>
      </c>
      <c r="L19" s="71"/>
      <c r="M19" s="81"/>
      <c r="N19" s="91">
        <f t="shared" si="2"/>
        <v>61</v>
      </c>
      <c r="O19" s="61"/>
      <c r="P19" s="71"/>
      <c r="Q19" s="81"/>
      <c r="R19" s="91">
        <f t="shared" si="3"/>
        <v>0</v>
      </c>
      <c r="S19" s="61"/>
      <c r="T19" s="71"/>
      <c r="U19" s="81"/>
      <c r="V19" s="91">
        <f t="shared" si="4"/>
        <v>0</v>
      </c>
      <c r="W19" s="61">
        <f t="shared" si="9"/>
        <v>61</v>
      </c>
      <c r="X19" s="71">
        <f t="shared" si="5"/>
        <v>0</v>
      </c>
      <c r="Y19" s="81">
        <f t="shared" si="6"/>
        <v>0</v>
      </c>
      <c r="Z19" s="91">
        <f t="shared" si="7"/>
        <v>61</v>
      </c>
      <c r="AA19" s="98"/>
      <c r="AB19" s="53" t="str">
        <f t="shared" si="8"/>
        <v>Ivishak River</v>
      </c>
      <c r="AC19" s="35"/>
    </row>
    <row r="20" spans="1:29" x14ac:dyDescent="0.25">
      <c r="A20" s="48" t="s">
        <v>114</v>
      </c>
      <c r="B20" s="49" t="s">
        <v>6</v>
      </c>
      <c r="C20" s="61"/>
      <c r="D20" s="71"/>
      <c r="E20" s="81"/>
      <c r="F20" s="91">
        <f t="shared" si="0"/>
        <v>0</v>
      </c>
      <c r="G20" s="61">
        <v>52</v>
      </c>
      <c r="H20" s="71"/>
      <c r="I20" s="81"/>
      <c r="J20" s="91">
        <f t="shared" si="1"/>
        <v>52</v>
      </c>
      <c r="K20" s="61"/>
      <c r="L20" s="71"/>
      <c r="M20" s="81"/>
      <c r="N20" s="91">
        <f t="shared" si="2"/>
        <v>0</v>
      </c>
      <c r="O20" s="61"/>
      <c r="P20" s="71"/>
      <c r="Q20" s="81"/>
      <c r="R20" s="91">
        <f t="shared" si="3"/>
        <v>0</v>
      </c>
      <c r="S20" s="61"/>
      <c r="T20" s="71"/>
      <c r="U20" s="81"/>
      <c r="V20" s="91">
        <f t="shared" si="4"/>
        <v>0</v>
      </c>
      <c r="W20" s="61">
        <f t="shared" si="9"/>
        <v>52</v>
      </c>
      <c r="X20" s="71">
        <f t="shared" si="5"/>
        <v>0</v>
      </c>
      <c r="Y20" s="81">
        <f t="shared" si="6"/>
        <v>0</v>
      </c>
      <c r="Z20" s="91">
        <f t="shared" si="7"/>
        <v>52</v>
      </c>
      <c r="AA20" s="98"/>
      <c r="AB20" s="53" t="str">
        <f t="shared" si="8"/>
        <v>John River</v>
      </c>
      <c r="AC20" s="35"/>
    </row>
    <row r="21" spans="1:29" x14ac:dyDescent="0.25">
      <c r="A21" s="48" t="s">
        <v>115</v>
      </c>
      <c r="B21" s="49" t="s">
        <v>6</v>
      </c>
      <c r="C21" s="61"/>
      <c r="D21" s="71"/>
      <c r="E21" s="81"/>
      <c r="F21" s="91">
        <f t="shared" si="0"/>
        <v>0</v>
      </c>
      <c r="G21" s="61">
        <v>110</v>
      </c>
      <c r="H21" s="71"/>
      <c r="I21" s="81"/>
      <c r="J21" s="91">
        <f t="shared" si="1"/>
        <v>110</v>
      </c>
      <c r="K21" s="61"/>
      <c r="L21" s="71"/>
      <c r="M21" s="81"/>
      <c r="N21" s="91">
        <f t="shared" si="2"/>
        <v>0</v>
      </c>
      <c r="O21" s="61"/>
      <c r="P21" s="71"/>
      <c r="Q21" s="81"/>
      <c r="R21" s="91">
        <f t="shared" si="3"/>
        <v>0</v>
      </c>
      <c r="S21" s="61"/>
      <c r="T21" s="71"/>
      <c r="U21" s="81"/>
      <c r="V21" s="91">
        <f t="shared" si="4"/>
        <v>0</v>
      </c>
      <c r="W21" s="61">
        <f t="shared" si="9"/>
        <v>110</v>
      </c>
      <c r="X21" s="71">
        <f t="shared" si="5"/>
        <v>0</v>
      </c>
      <c r="Y21" s="81">
        <f t="shared" si="6"/>
        <v>0</v>
      </c>
      <c r="Z21" s="91">
        <f t="shared" si="7"/>
        <v>110</v>
      </c>
      <c r="AA21" s="98"/>
      <c r="AB21" s="53" t="str">
        <f t="shared" si="8"/>
        <v>Kobuk River</v>
      </c>
      <c r="AC21" s="35"/>
    </row>
    <row r="22" spans="1:29" x14ac:dyDescent="0.25">
      <c r="A22" s="48" t="s">
        <v>116</v>
      </c>
      <c r="B22" s="49" t="s">
        <v>6</v>
      </c>
      <c r="C22" s="61"/>
      <c r="D22" s="71"/>
      <c r="E22" s="81"/>
      <c r="F22" s="91">
        <f t="shared" si="0"/>
        <v>0</v>
      </c>
      <c r="G22" s="61">
        <v>102</v>
      </c>
      <c r="H22" s="71"/>
      <c r="I22" s="81"/>
      <c r="J22" s="91">
        <f t="shared" si="1"/>
        <v>102</v>
      </c>
      <c r="K22" s="61"/>
      <c r="L22" s="71"/>
      <c r="M22" s="81"/>
      <c r="N22" s="91">
        <f t="shared" si="2"/>
        <v>0</v>
      </c>
      <c r="O22" s="61"/>
      <c r="P22" s="71"/>
      <c r="Q22" s="81"/>
      <c r="R22" s="91">
        <f t="shared" si="3"/>
        <v>0</v>
      </c>
      <c r="S22" s="61"/>
      <c r="T22" s="71"/>
      <c r="U22" s="81"/>
      <c r="V22" s="91">
        <f t="shared" si="4"/>
        <v>0</v>
      </c>
      <c r="W22" s="61">
        <f t="shared" si="9"/>
        <v>102</v>
      </c>
      <c r="X22" s="71">
        <f t="shared" si="5"/>
        <v>0</v>
      </c>
      <c r="Y22" s="81">
        <f t="shared" si="6"/>
        <v>0</v>
      </c>
      <c r="Z22" s="91">
        <f t="shared" si="7"/>
        <v>102</v>
      </c>
      <c r="AA22" s="98"/>
      <c r="AB22" s="53" t="str">
        <f t="shared" si="8"/>
        <v>Koyukuk (North Fork) River</v>
      </c>
      <c r="AC22" s="35"/>
    </row>
    <row r="23" spans="1:29" x14ac:dyDescent="0.25">
      <c r="A23" s="48" t="s">
        <v>117</v>
      </c>
      <c r="B23" s="49" t="s">
        <v>6</v>
      </c>
      <c r="C23" s="61"/>
      <c r="D23" s="71"/>
      <c r="E23" s="81"/>
      <c r="F23" s="91">
        <f t="shared" si="0"/>
        <v>0</v>
      </c>
      <c r="G23" s="61">
        <v>24</v>
      </c>
      <c r="H23" s="71"/>
      <c r="I23" s="81"/>
      <c r="J23" s="91">
        <f t="shared" si="1"/>
        <v>24</v>
      </c>
      <c r="K23" s="61"/>
      <c r="L23" s="71"/>
      <c r="M23" s="81"/>
      <c r="N23" s="91">
        <f t="shared" si="2"/>
        <v>0</v>
      </c>
      <c r="O23" s="61"/>
      <c r="P23" s="71"/>
      <c r="Q23" s="81"/>
      <c r="R23" s="91">
        <f t="shared" si="3"/>
        <v>0</v>
      </c>
      <c r="S23" s="61"/>
      <c r="T23" s="71"/>
      <c r="U23" s="81"/>
      <c r="V23" s="91">
        <f t="shared" si="4"/>
        <v>0</v>
      </c>
      <c r="W23" s="61">
        <f t="shared" si="9"/>
        <v>24</v>
      </c>
      <c r="X23" s="71">
        <f t="shared" si="5"/>
        <v>0</v>
      </c>
      <c r="Y23" s="81">
        <f t="shared" si="6"/>
        <v>0</v>
      </c>
      <c r="Z23" s="91">
        <f t="shared" si="7"/>
        <v>24</v>
      </c>
      <c r="AA23" s="98"/>
      <c r="AB23" s="53" t="str">
        <f t="shared" si="8"/>
        <v>Mulchatna River</v>
      </c>
      <c r="AC23" s="35"/>
    </row>
    <row r="24" spans="1:29" x14ac:dyDescent="0.25">
      <c r="A24" s="48" t="s">
        <v>118</v>
      </c>
      <c r="B24" s="49" t="s">
        <v>6</v>
      </c>
      <c r="C24" s="61"/>
      <c r="D24" s="71"/>
      <c r="E24" s="81"/>
      <c r="F24" s="91">
        <f t="shared" si="0"/>
        <v>0</v>
      </c>
      <c r="G24" s="61">
        <v>330</v>
      </c>
      <c r="H24" s="71"/>
      <c r="I24" s="81"/>
      <c r="J24" s="91">
        <f t="shared" si="1"/>
        <v>330</v>
      </c>
      <c r="K24" s="61"/>
      <c r="L24" s="71"/>
      <c r="M24" s="81"/>
      <c r="N24" s="91">
        <f t="shared" si="2"/>
        <v>0</v>
      </c>
      <c r="O24" s="61"/>
      <c r="P24" s="71"/>
      <c r="Q24" s="81"/>
      <c r="R24" s="91">
        <f t="shared" si="3"/>
        <v>0</v>
      </c>
      <c r="S24" s="61"/>
      <c r="T24" s="71"/>
      <c r="U24" s="81"/>
      <c r="V24" s="91">
        <f t="shared" si="4"/>
        <v>0</v>
      </c>
      <c r="W24" s="61">
        <f t="shared" si="9"/>
        <v>330</v>
      </c>
      <c r="X24" s="71">
        <f t="shared" si="5"/>
        <v>0</v>
      </c>
      <c r="Y24" s="81">
        <f t="shared" si="6"/>
        <v>0</v>
      </c>
      <c r="Z24" s="91">
        <f t="shared" si="7"/>
        <v>330</v>
      </c>
      <c r="AA24" s="98"/>
      <c r="AB24" s="53" t="str">
        <f t="shared" si="8"/>
        <v>Noatak River</v>
      </c>
      <c r="AC24" s="35"/>
    </row>
    <row r="25" spans="1:29" x14ac:dyDescent="0.25">
      <c r="A25" s="48" t="s">
        <v>119</v>
      </c>
      <c r="B25" s="49" t="s">
        <v>10</v>
      </c>
      <c r="C25" s="61"/>
      <c r="D25" s="71"/>
      <c r="E25" s="81"/>
      <c r="F25" s="91">
        <f t="shared" si="0"/>
        <v>0</v>
      </c>
      <c r="G25" s="61"/>
      <c r="H25" s="71"/>
      <c r="I25" s="81"/>
      <c r="J25" s="91">
        <f t="shared" si="1"/>
        <v>0</v>
      </c>
      <c r="K25" s="61">
        <v>223</v>
      </c>
      <c r="L25" s="71"/>
      <c r="M25" s="81"/>
      <c r="N25" s="91">
        <f t="shared" si="2"/>
        <v>223</v>
      </c>
      <c r="O25" s="61"/>
      <c r="P25" s="71"/>
      <c r="Q25" s="81"/>
      <c r="R25" s="91">
        <f t="shared" si="3"/>
        <v>0</v>
      </c>
      <c r="S25" s="61"/>
      <c r="T25" s="71"/>
      <c r="U25" s="81"/>
      <c r="V25" s="91">
        <f t="shared" si="4"/>
        <v>0</v>
      </c>
      <c r="W25" s="61">
        <f t="shared" si="9"/>
        <v>223</v>
      </c>
      <c r="X25" s="71">
        <f t="shared" si="5"/>
        <v>0</v>
      </c>
      <c r="Y25" s="81">
        <f t="shared" si="6"/>
        <v>0</v>
      </c>
      <c r="Z25" s="91">
        <f t="shared" si="7"/>
        <v>223</v>
      </c>
      <c r="AA25" s="98"/>
      <c r="AB25" s="53" t="str">
        <f t="shared" si="8"/>
        <v>Nowitna River</v>
      </c>
      <c r="AC25" s="35"/>
    </row>
    <row r="26" spans="1:29" x14ac:dyDescent="0.25">
      <c r="A26" s="48" t="s">
        <v>120</v>
      </c>
      <c r="B26" s="49" t="s">
        <v>6</v>
      </c>
      <c r="C26" s="61"/>
      <c r="D26" s="71"/>
      <c r="E26" s="81"/>
      <c r="F26" s="91">
        <f t="shared" si="0"/>
        <v>0</v>
      </c>
      <c r="G26" s="61">
        <v>70</v>
      </c>
      <c r="H26" s="71"/>
      <c r="I26" s="81"/>
      <c r="J26" s="91">
        <f t="shared" si="1"/>
        <v>70</v>
      </c>
      <c r="K26" s="61"/>
      <c r="L26" s="71"/>
      <c r="M26" s="81"/>
      <c r="N26" s="91">
        <f t="shared" si="2"/>
        <v>0</v>
      </c>
      <c r="O26" s="61"/>
      <c r="P26" s="71"/>
      <c r="Q26" s="81"/>
      <c r="R26" s="91">
        <f t="shared" si="3"/>
        <v>0</v>
      </c>
      <c r="S26" s="61"/>
      <c r="T26" s="71"/>
      <c r="U26" s="81"/>
      <c r="V26" s="91">
        <f t="shared" si="4"/>
        <v>0</v>
      </c>
      <c r="W26" s="61">
        <f t="shared" si="9"/>
        <v>70</v>
      </c>
      <c r="X26" s="71">
        <f t="shared" si="5"/>
        <v>0</v>
      </c>
      <c r="Y26" s="81">
        <f t="shared" si="6"/>
        <v>0</v>
      </c>
      <c r="Z26" s="91">
        <f t="shared" si="7"/>
        <v>70</v>
      </c>
      <c r="AA26" s="98"/>
      <c r="AB26" s="53" t="str">
        <f t="shared" si="8"/>
        <v>Salmon River</v>
      </c>
      <c r="AC26" s="35"/>
    </row>
    <row r="27" spans="1:29" x14ac:dyDescent="0.25">
      <c r="A27" s="48" t="s">
        <v>121</v>
      </c>
      <c r="B27" s="49" t="s">
        <v>10</v>
      </c>
      <c r="C27" s="61"/>
      <c r="D27" s="71"/>
      <c r="E27" s="81"/>
      <c r="F27" s="91">
        <f t="shared" si="0"/>
        <v>0</v>
      </c>
      <c r="G27" s="61"/>
      <c r="H27" s="71"/>
      <c r="I27" s="81"/>
      <c r="J27" s="91">
        <f t="shared" si="1"/>
        <v>0</v>
      </c>
      <c r="K27" s="61">
        <v>168</v>
      </c>
      <c r="L27" s="71"/>
      <c r="M27" s="81"/>
      <c r="N27" s="91">
        <f t="shared" si="2"/>
        <v>168</v>
      </c>
      <c r="O27" s="61"/>
      <c r="P27" s="71"/>
      <c r="Q27" s="81"/>
      <c r="R27" s="91">
        <f t="shared" si="3"/>
        <v>0</v>
      </c>
      <c r="S27" s="61"/>
      <c r="T27" s="71"/>
      <c r="U27" s="81"/>
      <c r="V27" s="91">
        <f t="shared" si="4"/>
        <v>0</v>
      </c>
      <c r="W27" s="61">
        <f t="shared" si="9"/>
        <v>168</v>
      </c>
      <c r="X27" s="71">
        <f t="shared" si="5"/>
        <v>0</v>
      </c>
      <c r="Y27" s="81">
        <f t="shared" si="6"/>
        <v>0</v>
      </c>
      <c r="Z27" s="91">
        <f t="shared" si="7"/>
        <v>168</v>
      </c>
      <c r="AA27" s="98"/>
      <c r="AB27" s="53" t="str">
        <f t="shared" si="8"/>
        <v>Selawik River</v>
      </c>
      <c r="AC27" s="35"/>
    </row>
    <row r="28" spans="1:29" x14ac:dyDescent="0.25">
      <c r="A28" s="48" t="s">
        <v>122</v>
      </c>
      <c r="B28" s="49" t="s">
        <v>10</v>
      </c>
      <c r="C28" s="61"/>
      <c r="D28" s="71"/>
      <c r="E28" s="81"/>
      <c r="F28" s="91">
        <f t="shared" si="0"/>
        <v>0</v>
      </c>
      <c r="G28" s="61"/>
      <c r="H28" s="71"/>
      <c r="I28" s="81"/>
      <c r="J28" s="91">
        <f t="shared" si="1"/>
        <v>0</v>
      </c>
      <c r="K28" s="61">
        <v>191</v>
      </c>
      <c r="L28" s="71"/>
      <c r="M28" s="81"/>
      <c r="N28" s="91">
        <f t="shared" si="2"/>
        <v>191</v>
      </c>
      <c r="O28" s="61"/>
      <c r="P28" s="71"/>
      <c r="Q28" s="81"/>
      <c r="R28" s="91">
        <f t="shared" si="3"/>
        <v>0</v>
      </c>
      <c r="S28" s="61"/>
      <c r="T28" s="71"/>
      <c r="U28" s="81"/>
      <c r="V28" s="91">
        <f t="shared" si="4"/>
        <v>0</v>
      </c>
      <c r="W28" s="61">
        <f t="shared" si="9"/>
        <v>191</v>
      </c>
      <c r="X28" s="71">
        <f t="shared" si="5"/>
        <v>0</v>
      </c>
      <c r="Y28" s="81">
        <f t="shared" si="6"/>
        <v>0</v>
      </c>
      <c r="Z28" s="91">
        <f t="shared" si="7"/>
        <v>191</v>
      </c>
      <c r="AA28" s="98"/>
      <c r="AB28" s="53" t="str">
        <f t="shared" si="8"/>
        <v>Sheenjek River</v>
      </c>
      <c r="AC28" s="35"/>
    </row>
    <row r="29" spans="1:29" x14ac:dyDescent="0.25">
      <c r="A29" s="48" t="s">
        <v>123</v>
      </c>
      <c r="B29" s="49" t="s">
        <v>6</v>
      </c>
      <c r="C29" s="61"/>
      <c r="D29" s="71"/>
      <c r="E29" s="81"/>
      <c r="F29" s="91">
        <f t="shared" si="0"/>
        <v>0</v>
      </c>
      <c r="G29" s="61">
        <v>44</v>
      </c>
      <c r="H29" s="71"/>
      <c r="I29" s="81"/>
      <c r="J29" s="91">
        <f t="shared" si="1"/>
        <v>44</v>
      </c>
      <c r="K29" s="61"/>
      <c r="L29" s="71"/>
      <c r="M29" s="81"/>
      <c r="N29" s="91">
        <f t="shared" si="2"/>
        <v>0</v>
      </c>
      <c r="O29" s="61"/>
      <c r="P29" s="71"/>
      <c r="Q29" s="81"/>
      <c r="R29" s="91">
        <f t="shared" si="3"/>
        <v>0</v>
      </c>
      <c r="S29" s="61"/>
      <c r="T29" s="71"/>
      <c r="U29" s="81"/>
      <c r="V29" s="91">
        <f t="shared" si="4"/>
        <v>0</v>
      </c>
      <c r="W29" s="61">
        <f t="shared" si="9"/>
        <v>44</v>
      </c>
      <c r="X29" s="71">
        <f t="shared" si="5"/>
        <v>0</v>
      </c>
      <c r="Y29" s="81">
        <f t="shared" si="6"/>
        <v>0</v>
      </c>
      <c r="Z29" s="91">
        <f t="shared" si="7"/>
        <v>44</v>
      </c>
      <c r="AA29" s="98"/>
      <c r="AB29" s="53" t="str">
        <f t="shared" si="8"/>
        <v>Tinayguk River</v>
      </c>
      <c r="AC29" s="35"/>
    </row>
    <row r="30" spans="1:29" x14ac:dyDescent="0.25">
      <c r="A30" s="48" t="s">
        <v>124</v>
      </c>
      <c r="B30" s="49" t="s">
        <v>6</v>
      </c>
      <c r="C30" s="61"/>
      <c r="D30" s="71"/>
      <c r="E30" s="81"/>
      <c r="F30" s="91">
        <f t="shared" si="0"/>
        <v>0</v>
      </c>
      <c r="G30" s="61">
        <v>51</v>
      </c>
      <c r="H30" s="71"/>
      <c r="I30" s="81"/>
      <c r="J30" s="91">
        <f t="shared" si="1"/>
        <v>51</v>
      </c>
      <c r="K30" s="61"/>
      <c r="L30" s="71"/>
      <c r="M30" s="81"/>
      <c r="N30" s="91">
        <f t="shared" si="2"/>
        <v>0</v>
      </c>
      <c r="O30" s="61"/>
      <c r="P30" s="71"/>
      <c r="Q30" s="81"/>
      <c r="R30" s="91">
        <f t="shared" si="3"/>
        <v>0</v>
      </c>
      <c r="S30" s="61"/>
      <c r="T30" s="71"/>
      <c r="U30" s="81"/>
      <c r="V30" s="91">
        <f t="shared" si="4"/>
        <v>0</v>
      </c>
      <c r="W30" s="61">
        <f t="shared" si="9"/>
        <v>51</v>
      </c>
      <c r="X30" s="71">
        <f t="shared" si="5"/>
        <v>0</v>
      </c>
      <c r="Y30" s="81">
        <f t="shared" si="6"/>
        <v>0</v>
      </c>
      <c r="Z30" s="91">
        <f t="shared" si="7"/>
        <v>51</v>
      </c>
      <c r="AA30" s="98"/>
      <c r="AB30" s="53" t="str">
        <f t="shared" si="8"/>
        <v>Tlikakila River</v>
      </c>
      <c r="AC30" s="35"/>
    </row>
    <row r="31" spans="1:29" x14ac:dyDescent="0.25">
      <c r="A31" s="48" t="s">
        <v>125</v>
      </c>
      <c r="B31" s="49" t="s">
        <v>12</v>
      </c>
      <c r="C31" s="61">
        <v>80</v>
      </c>
      <c r="D31" s="71"/>
      <c r="E31" s="81"/>
      <c r="F31" s="91">
        <f t="shared" si="0"/>
        <v>80</v>
      </c>
      <c r="G31" s="61"/>
      <c r="H31" s="71"/>
      <c r="I31" s="81"/>
      <c r="J31" s="91">
        <f t="shared" si="1"/>
        <v>0</v>
      </c>
      <c r="K31" s="61"/>
      <c r="L31" s="71"/>
      <c r="M31" s="81"/>
      <c r="N31" s="91">
        <f t="shared" si="2"/>
        <v>0</v>
      </c>
      <c r="O31" s="61"/>
      <c r="P31" s="71"/>
      <c r="Q31" s="81"/>
      <c r="R31" s="91">
        <f t="shared" si="3"/>
        <v>0</v>
      </c>
      <c r="S31" s="61"/>
      <c r="T31" s="71"/>
      <c r="U31" s="81"/>
      <c r="V31" s="91">
        <f t="shared" si="4"/>
        <v>0</v>
      </c>
      <c r="W31" s="61">
        <f t="shared" si="9"/>
        <v>80</v>
      </c>
      <c r="X31" s="71">
        <f t="shared" si="5"/>
        <v>0</v>
      </c>
      <c r="Y31" s="81">
        <f t="shared" si="6"/>
        <v>0</v>
      </c>
      <c r="Z31" s="91">
        <f t="shared" si="7"/>
        <v>80</v>
      </c>
      <c r="AA31" s="98"/>
      <c r="AB31" s="53" t="str">
        <f t="shared" si="8"/>
        <v>Unalakleet River</v>
      </c>
      <c r="AC31" s="35"/>
    </row>
    <row r="32" spans="1:29" x14ac:dyDescent="0.25">
      <c r="A32" s="48" t="s">
        <v>126</v>
      </c>
      <c r="B32" s="49" t="s">
        <v>10</v>
      </c>
      <c r="C32" s="61"/>
      <c r="D32" s="71"/>
      <c r="E32" s="81"/>
      <c r="F32" s="91">
        <f t="shared" si="0"/>
        <v>0</v>
      </c>
      <c r="G32" s="61"/>
      <c r="H32" s="71"/>
      <c r="I32" s="81"/>
      <c r="J32" s="91">
        <f t="shared" si="1"/>
        <v>0</v>
      </c>
      <c r="K32" s="61">
        <v>102</v>
      </c>
      <c r="L32" s="71"/>
      <c r="M32" s="81"/>
      <c r="N32" s="91">
        <f t="shared" si="2"/>
        <v>102</v>
      </c>
      <c r="O32" s="61"/>
      <c r="P32" s="71"/>
      <c r="Q32" s="81"/>
      <c r="R32" s="91">
        <f t="shared" si="3"/>
        <v>0</v>
      </c>
      <c r="S32" s="61"/>
      <c r="T32" s="71"/>
      <c r="U32" s="81"/>
      <c r="V32" s="91">
        <f t="shared" si="4"/>
        <v>0</v>
      </c>
      <c r="W32" s="61">
        <f t="shared" si="9"/>
        <v>102</v>
      </c>
      <c r="X32" s="71">
        <f t="shared" si="5"/>
        <v>0</v>
      </c>
      <c r="Y32" s="81">
        <f t="shared" si="6"/>
        <v>0</v>
      </c>
      <c r="Z32" s="91">
        <f t="shared" si="7"/>
        <v>102</v>
      </c>
      <c r="AA32" s="98"/>
      <c r="AB32" s="53" t="str">
        <f t="shared" si="8"/>
        <v>Wind River</v>
      </c>
      <c r="AC32" s="35"/>
    </row>
    <row r="33" spans="1:256" s="15" customFormat="1" x14ac:dyDescent="0.25">
      <c r="A33" s="50" t="s">
        <v>0</v>
      </c>
      <c r="B33" s="50"/>
      <c r="C33" s="62"/>
      <c r="D33" s="72"/>
      <c r="E33" s="82"/>
      <c r="F33" s="92"/>
      <c r="G33" s="62"/>
      <c r="H33" s="72"/>
      <c r="I33" s="82"/>
      <c r="J33" s="92"/>
      <c r="K33" s="62"/>
      <c r="L33" s="72"/>
      <c r="M33" s="82"/>
      <c r="N33" s="92"/>
      <c r="O33" s="62"/>
      <c r="P33" s="72"/>
      <c r="Q33" s="82"/>
      <c r="R33" s="92"/>
      <c r="S33" s="62"/>
      <c r="T33" s="72"/>
      <c r="U33" s="82"/>
      <c r="V33" s="92"/>
      <c r="W33" s="62">
        <f>SUM(W8:W32)</f>
        <v>2938</v>
      </c>
      <c r="X33" s="72">
        <f>SUM(X8:X32)</f>
        <v>227</v>
      </c>
      <c r="Y33" s="82">
        <f>SUM(Y8:Y32)</f>
        <v>28</v>
      </c>
      <c r="Z33" s="92">
        <f>SUM(Z8:Z32)</f>
        <v>3193</v>
      </c>
      <c r="AA33" s="99">
        <f>COUNT(Z8:Z32)</f>
        <v>25</v>
      </c>
      <c r="AB33" s="50" t="s">
        <v>19</v>
      </c>
      <c r="AC33" s="35"/>
      <c r="AG33" s="16"/>
    </row>
    <row r="34" spans="1:256" s="12" customFormat="1" ht="16.3" x14ac:dyDescent="0.3">
      <c r="A34" s="47"/>
      <c r="B34" s="47"/>
      <c r="C34" s="60"/>
      <c r="D34" s="70"/>
      <c r="E34" s="80"/>
      <c r="F34" s="90"/>
      <c r="G34" s="60"/>
      <c r="H34" s="70"/>
      <c r="I34" s="80"/>
      <c r="J34" s="90"/>
      <c r="K34" s="60"/>
      <c r="L34" s="70"/>
      <c r="M34" s="80"/>
      <c r="N34" s="90"/>
      <c r="O34" s="60"/>
      <c r="P34" s="70"/>
      <c r="Q34" s="80"/>
      <c r="R34" s="90"/>
      <c r="S34" s="60"/>
      <c r="T34" s="70"/>
      <c r="U34" s="80"/>
      <c r="V34" s="90"/>
      <c r="W34" s="60"/>
      <c r="X34" s="70"/>
      <c r="Y34" s="80"/>
      <c r="Z34" s="90"/>
      <c r="AA34" s="97"/>
      <c r="AB34" s="56"/>
      <c r="AC34" s="34"/>
      <c r="AD34" s="8"/>
      <c r="AE34" s="8"/>
      <c r="AF34" s="8"/>
      <c r="AG34" s="9"/>
      <c r="AH34" s="10"/>
      <c r="AI34" s="10"/>
      <c r="AJ34" s="10"/>
      <c r="AK34" s="9"/>
      <c r="AL34" s="11"/>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s="12" customFormat="1" ht="16.3" x14ac:dyDescent="0.3">
      <c r="A35" s="47" t="s">
        <v>21</v>
      </c>
      <c r="B35" s="47"/>
      <c r="C35" s="60"/>
      <c r="D35" s="70"/>
      <c r="E35" s="80"/>
      <c r="F35" s="90"/>
      <c r="G35" s="60"/>
      <c r="H35" s="70"/>
      <c r="I35" s="80"/>
      <c r="J35" s="90"/>
      <c r="K35" s="60"/>
      <c r="L35" s="70"/>
      <c r="M35" s="80"/>
      <c r="N35" s="90"/>
      <c r="O35" s="60"/>
      <c r="P35" s="70"/>
      <c r="Q35" s="80"/>
      <c r="R35" s="90"/>
      <c r="S35" s="60"/>
      <c r="T35" s="70"/>
      <c r="U35" s="80"/>
      <c r="V35" s="90"/>
      <c r="W35" s="60"/>
      <c r="X35" s="70"/>
      <c r="Y35" s="80"/>
      <c r="Z35" s="90"/>
      <c r="AA35" s="97"/>
      <c r="AB35" s="56"/>
      <c r="AC35" s="34"/>
      <c r="AD35" s="8"/>
      <c r="AE35" s="8"/>
      <c r="AF35" s="8"/>
      <c r="AG35" s="9"/>
      <c r="AH35" s="10"/>
      <c r="AI35" s="10"/>
      <c r="AJ35" s="10"/>
      <c r="AK35" s="9"/>
      <c r="AL35" s="11"/>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s="22" customFormat="1" x14ac:dyDescent="0.25">
      <c r="A36" s="51" t="s">
        <v>249</v>
      </c>
      <c r="B36" s="52" t="s">
        <v>2</v>
      </c>
      <c r="C36" s="64"/>
      <c r="D36" s="74"/>
      <c r="E36" s="84"/>
      <c r="F36" s="91">
        <f>C36+D36+E36</f>
        <v>0</v>
      </c>
      <c r="G36" s="64"/>
      <c r="H36" s="74"/>
      <c r="I36" s="84"/>
      <c r="J36" s="91">
        <f>G36+H36+I36</f>
        <v>0</v>
      </c>
      <c r="K36" s="64"/>
      <c r="L36" s="74"/>
      <c r="M36" s="84"/>
      <c r="N36" s="91">
        <f>K36+L36+M36</f>
        <v>0</v>
      </c>
      <c r="O36" s="64">
        <v>9.3000000000000007</v>
      </c>
      <c r="P36" s="74"/>
      <c r="Q36" s="84">
        <v>7.5</v>
      </c>
      <c r="R36" s="91">
        <f>O36+P36+Q36</f>
        <v>16.8</v>
      </c>
      <c r="S36" s="64"/>
      <c r="T36" s="74"/>
      <c r="U36" s="84"/>
      <c r="V36" s="91">
        <f>S36+T36+U36</f>
        <v>0</v>
      </c>
      <c r="W36" s="61">
        <f t="shared" ref="W36:W37" si="10">C36+G36+K36+O36+S36</f>
        <v>9.3000000000000007</v>
      </c>
      <c r="X36" s="71">
        <f t="shared" ref="X36:Z37" si="11">D36+H36+L36+P36+T36</f>
        <v>0</v>
      </c>
      <c r="Y36" s="81">
        <f t="shared" si="11"/>
        <v>7.5</v>
      </c>
      <c r="Z36" s="91">
        <f t="shared" si="11"/>
        <v>16.8</v>
      </c>
      <c r="AA36" s="101"/>
      <c r="AB36" s="53" t="str">
        <f t="shared" ref="AB36:AB37" si="12">A36</f>
        <v>Fossil Creek</v>
      </c>
      <c r="AC36" s="34"/>
      <c r="AD36" s="21"/>
      <c r="AE36" s="21"/>
      <c r="AF36" s="21"/>
      <c r="AH36" s="21"/>
      <c r="AI36" s="21"/>
      <c r="AJ36" s="21"/>
      <c r="AL36" s="23"/>
    </row>
    <row r="37" spans="1:256" x14ac:dyDescent="0.25">
      <c r="A37" s="48" t="s">
        <v>127</v>
      </c>
      <c r="B37" s="49" t="s">
        <v>2</v>
      </c>
      <c r="C37" s="61"/>
      <c r="D37" s="71"/>
      <c r="E37" s="81"/>
      <c r="F37" s="91">
        <f>C37+D37+E37</f>
        <v>0</v>
      </c>
      <c r="G37" s="61"/>
      <c r="H37" s="71"/>
      <c r="I37" s="81"/>
      <c r="J37" s="91">
        <f>G37+H37+I37</f>
        <v>0</v>
      </c>
      <c r="K37" s="61"/>
      <c r="L37" s="71"/>
      <c r="M37" s="81"/>
      <c r="N37" s="91">
        <f>K37+L37+M37</f>
        <v>0</v>
      </c>
      <c r="O37" s="61">
        <v>22.2</v>
      </c>
      <c r="P37" s="71">
        <v>18.3</v>
      </c>
      <c r="Q37" s="81"/>
      <c r="R37" s="91">
        <f>O37+P37+Q37</f>
        <v>40.5</v>
      </c>
      <c r="S37" s="61"/>
      <c r="T37" s="71"/>
      <c r="U37" s="81"/>
      <c r="V37" s="91">
        <f>S37+T37+U37</f>
        <v>0</v>
      </c>
      <c r="W37" s="61">
        <f t="shared" si="10"/>
        <v>22.2</v>
      </c>
      <c r="X37" s="71">
        <f t="shared" si="11"/>
        <v>18.3</v>
      </c>
      <c r="Y37" s="81">
        <f t="shared" si="11"/>
        <v>0</v>
      </c>
      <c r="Z37" s="91">
        <f t="shared" si="11"/>
        <v>40.5</v>
      </c>
      <c r="AA37" s="98"/>
      <c r="AB37" s="53" t="str">
        <f t="shared" si="12"/>
        <v>Verde River</v>
      </c>
      <c r="AC37" s="35"/>
    </row>
    <row r="38" spans="1:256" s="15" customFormat="1" x14ac:dyDescent="0.25">
      <c r="A38" s="50" t="s">
        <v>0</v>
      </c>
      <c r="B38" s="50"/>
      <c r="C38" s="62"/>
      <c r="D38" s="72"/>
      <c r="E38" s="82"/>
      <c r="F38" s="92"/>
      <c r="G38" s="62"/>
      <c r="H38" s="72"/>
      <c r="I38" s="82"/>
      <c r="J38" s="92"/>
      <c r="K38" s="62"/>
      <c r="L38" s="72"/>
      <c r="M38" s="82"/>
      <c r="N38" s="92"/>
      <c r="O38" s="62"/>
      <c r="P38" s="72"/>
      <c r="Q38" s="82"/>
      <c r="R38" s="92"/>
      <c r="S38" s="62"/>
      <c r="T38" s="72"/>
      <c r="U38" s="82"/>
      <c r="V38" s="92"/>
      <c r="W38" s="62">
        <f>SUM(W36:W37)</f>
        <v>31.5</v>
      </c>
      <c r="X38" s="72">
        <f>SUM(X36:X37)</f>
        <v>18.3</v>
      </c>
      <c r="Y38" s="82">
        <f>SUM(Y36:Y37)</f>
        <v>7.5</v>
      </c>
      <c r="Z38" s="92">
        <f>SUM(Z36:Z37)</f>
        <v>57.3</v>
      </c>
      <c r="AA38" s="99">
        <f>COUNT(Z37:Z38)</f>
        <v>2</v>
      </c>
      <c r="AB38" s="50" t="s">
        <v>21</v>
      </c>
      <c r="AC38" s="35"/>
      <c r="AG38" s="16"/>
    </row>
    <row r="39" spans="1:256" x14ac:dyDescent="0.25">
      <c r="A39" s="48"/>
      <c r="B39" s="49"/>
      <c r="C39" s="61"/>
      <c r="D39" s="71"/>
      <c r="E39" s="81"/>
      <c r="F39" s="91"/>
      <c r="G39" s="61"/>
      <c r="H39" s="71"/>
      <c r="I39" s="81"/>
      <c r="J39" s="91"/>
      <c r="K39" s="61"/>
      <c r="L39" s="71"/>
      <c r="M39" s="81"/>
      <c r="N39" s="91"/>
      <c r="O39" s="61"/>
      <c r="P39" s="71"/>
      <c r="Q39" s="81"/>
      <c r="R39" s="91"/>
      <c r="S39" s="61"/>
      <c r="T39" s="71"/>
      <c r="U39" s="81"/>
      <c r="V39" s="91"/>
      <c r="W39" s="61"/>
      <c r="X39" s="71"/>
      <c r="Y39" s="81"/>
      <c r="Z39" s="91"/>
      <c r="AA39" s="98"/>
      <c r="AB39" s="53"/>
      <c r="AC39" s="35"/>
    </row>
    <row r="40" spans="1:256" s="12" customFormat="1" ht="16.3" x14ac:dyDescent="0.3">
      <c r="A40" s="47"/>
      <c r="B40" s="47"/>
      <c r="C40" s="60"/>
      <c r="D40" s="70"/>
      <c r="E40" s="80"/>
      <c r="F40" s="90"/>
      <c r="G40" s="60"/>
      <c r="H40" s="70"/>
      <c r="I40" s="80"/>
      <c r="J40" s="90"/>
      <c r="K40" s="60"/>
      <c r="L40" s="70"/>
      <c r="M40" s="80"/>
      <c r="N40" s="90"/>
      <c r="O40" s="60"/>
      <c r="P40" s="70"/>
      <c r="Q40" s="80"/>
      <c r="R40" s="90"/>
      <c r="S40" s="60"/>
      <c r="T40" s="70"/>
      <c r="U40" s="80"/>
      <c r="V40" s="90"/>
      <c r="W40" s="60"/>
      <c r="X40" s="70"/>
      <c r="Y40" s="80"/>
      <c r="Z40" s="90"/>
      <c r="AA40" s="97"/>
      <c r="AB40" s="56"/>
      <c r="AC40" s="34"/>
      <c r="AD40" s="8"/>
      <c r="AE40" s="8"/>
      <c r="AF40" s="8"/>
      <c r="AG40" s="9"/>
      <c r="AH40" s="10"/>
      <c r="AI40" s="10"/>
      <c r="AJ40" s="10"/>
      <c r="AK40" s="9"/>
      <c r="AL40" s="11"/>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s="12" customFormat="1" ht="16.3" x14ac:dyDescent="0.3">
      <c r="A41" s="47" t="s">
        <v>22</v>
      </c>
      <c r="B41" s="47"/>
      <c r="C41" s="60"/>
      <c r="D41" s="70"/>
      <c r="E41" s="80"/>
      <c r="F41" s="90"/>
      <c r="G41" s="60"/>
      <c r="H41" s="70"/>
      <c r="I41" s="80"/>
      <c r="J41" s="90"/>
      <c r="K41" s="60"/>
      <c r="L41" s="70"/>
      <c r="M41" s="80"/>
      <c r="N41" s="90"/>
      <c r="O41" s="60"/>
      <c r="P41" s="70"/>
      <c r="Q41" s="80"/>
      <c r="R41" s="90"/>
      <c r="S41" s="60"/>
      <c r="T41" s="70"/>
      <c r="U41" s="80"/>
      <c r="V41" s="90"/>
      <c r="W41" s="60"/>
      <c r="X41" s="70"/>
      <c r="Y41" s="80"/>
      <c r="Z41" s="90"/>
      <c r="AA41" s="97"/>
      <c r="AB41" s="56"/>
      <c r="AC41" s="34"/>
      <c r="AD41" s="8"/>
      <c r="AE41" s="8"/>
      <c r="AF41" s="8"/>
      <c r="AG41" s="9"/>
      <c r="AH41" s="10"/>
      <c r="AI41" s="10"/>
      <c r="AJ41" s="10"/>
      <c r="AK41" s="9"/>
      <c r="AL41" s="11"/>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x14ac:dyDescent="0.25">
      <c r="A42" s="48" t="s">
        <v>65</v>
      </c>
      <c r="B42" s="49" t="s">
        <v>2</v>
      </c>
      <c r="C42" s="61"/>
      <c r="D42" s="71"/>
      <c r="E42" s="81"/>
      <c r="F42" s="91">
        <f t="shared" ref="F42:F49" si="13">C42+D42+E42</f>
        <v>0</v>
      </c>
      <c r="G42" s="61"/>
      <c r="H42" s="71"/>
      <c r="I42" s="81"/>
      <c r="J42" s="91">
        <f t="shared" ref="J42:J49" si="14">G42+H42+I42</f>
        <v>0</v>
      </c>
      <c r="K42" s="61"/>
      <c r="L42" s="71"/>
      <c r="M42" s="81"/>
      <c r="N42" s="91">
        <f t="shared" ref="N42:N49" si="15">K42+L42+M42</f>
        <v>0</v>
      </c>
      <c r="O42" s="61"/>
      <c r="P42" s="71">
        <v>45.2</v>
      </c>
      <c r="Q42" s="81"/>
      <c r="R42" s="91">
        <f t="shared" ref="R42:R49" si="16">O42+P42+Q42</f>
        <v>45.2</v>
      </c>
      <c r="S42" s="61"/>
      <c r="T42" s="71"/>
      <c r="U42" s="81"/>
      <c r="V42" s="91">
        <f t="shared" ref="V42:V49" si="17">S42+T42+U42</f>
        <v>0</v>
      </c>
      <c r="W42" s="61">
        <f t="shared" ref="W42:W49" si="18">C42+G42+K42+O42+S42</f>
        <v>0</v>
      </c>
      <c r="X42" s="71">
        <f t="shared" ref="X42:Z49" si="19">D42+H42+L42+P42+T42</f>
        <v>45.2</v>
      </c>
      <c r="Y42" s="81">
        <f t="shared" si="19"/>
        <v>0</v>
      </c>
      <c r="Z42" s="91">
        <f t="shared" si="19"/>
        <v>45.2</v>
      </c>
      <c r="AA42" s="98"/>
      <c r="AB42" s="53" t="str">
        <f t="shared" ref="AB42:AB49" si="20">A42</f>
        <v>Big Piney Creek</v>
      </c>
      <c r="AC42" s="35"/>
    </row>
    <row r="43" spans="1:256" x14ac:dyDescent="0.25">
      <c r="A43" s="48" t="s">
        <v>128</v>
      </c>
      <c r="B43" s="49" t="s">
        <v>2</v>
      </c>
      <c r="C43" s="61"/>
      <c r="D43" s="71"/>
      <c r="E43" s="81"/>
      <c r="F43" s="91">
        <f t="shared" si="13"/>
        <v>0</v>
      </c>
      <c r="G43" s="61"/>
      <c r="H43" s="71"/>
      <c r="I43" s="81"/>
      <c r="J43" s="91">
        <f t="shared" si="14"/>
        <v>0</v>
      </c>
      <c r="K43" s="61"/>
      <c r="L43" s="71"/>
      <c r="M43" s="81"/>
      <c r="N43" s="91">
        <f t="shared" si="15"/>
        <v>0</v>
      </c>
      <c r="O43" s="61">
        <v>9.4</v>
      </c>
      <c r="P43" s="71">
        <v>6.4</v>
      </c>
      <c r="Q43" s="81"/>
      <c r="R43" s="91">
        <f t="shared" si="16"/>
        <v>15.8</v>
      </c>
      <c r="S43" s="61"/>
      <c r="T43" s="71"/>
      <c r="U43" s="81"/>
      <c r="V43" s="91">
        <f t="shared" si="17"/>
        <v>0</v>
      </c>
      <c r="W43" s="61">
        <f t="shared" si="18"/>
        <v>9.4</v>
      </c>
      <c r="X43" s="71">
        <f t="shared" si="19"/>
        <v>6.4</v>
      </c>
      <c r="Y43" s="81">
        <f t="shared" si="19"/>
        <v>0</v>
      </c>
      <c r="Z43" s="91">
        <f t="shared" si="19"/>
        <v>15.8</v>
      </c>
      <c r="AA43" s="98"/>
      <c r="AB43" s="53" t="str">
        <f t="shared" si="20"/>
        <v>Buffalo River</v>
      </c>
      <c r="AC43" s="35"/>
    </row>
    <row r="44" spans="1:256" x14ac:dyDescent="0.25">
      <c r="A44" s="105" t="s">
        <v>129</v>
      </c>
      <c r="B44" s="49" t="s">
        <v>13</v>
      </c>
      <c r="C44" s="61"/>
      <c r="D44" s="71"/>
      <c r="E44" s="81"/>
      <c r="F44" s="91">
        <f t="shared" si="13"/>
        <v>0</v>
      </c>
      <c r="G44" s="61"/>
      <c r="H44" s="71"/>
      <c r="I44" s="81"/>
      <c r="J44" s="91">
        <f t="shared" si="14"/>
        <v>0</v>
      </c>
      <c r="K44" s="61"/>
      <c r="L44" s="71"/>
      <c r="M44" s="81"/>
      <c r="N44" s="91">
        <f t="shared" si="15"/>
        <v>0</v>
      </c>
      <c r="O44" s="61"/>
      <c r="P44" s="71">
        <f>11.3+4.6</f>
        <v>15.9</v>
      </c>
      <c r="Q44" s="81">
        <v>4.2</v>
      </c>
      <c r="R44" s="91">
        <f t="shared" si="16"/>
        <v>20.100000000000001</v>
      </c>
      <c r="S44" s="61"/>
      <c r="T44" s="71">
        <v>10.7</v>
      </c>
      <c r="U44" s="81"/>
      <c r="V44" s="91">
        <f t="shared" si="17"/>
        <v>10.7</v>
      </c>
      <c r="W44" s="61">
        <f t="shared" si="18"/>
        <v>0</v>
      </c>
      <c r="X44" s="71">
        <f t="shared" si="19"/>
        <v>26.6</v>
      </c>
      <c r="Y44" s="81">
        <f t="shared" si="19"/>
        <v>4.2</v>
      </c>
      <c r="Z44" s="91">
        <f t="shared" si="19"/>
        <v>30.8</v>
      </c>
      <c r="AA44" s="98"/>
      <c r="AB44" s="53" t="str">
        <f t="shared" si="20"/>
        <v>Cossatot River</v>
      </c>
      <c r="AC44" s="35" t="s">
        <v>345</v>
      </c>
    </row>
    <row r="45" spans="1:256" x14ac:dyDescent="0.25">
      <c r="A45" s="48" t="s">
        <v>66</v>
      </c>
      <c r="B45" s="49" t="s">
        <v>2</v>
      </c>
      <c r="C45" s="61"/>
      <c r="D45" s="71"/>
      <c r="E45" s="81"/>
      <c r="F45" s="91">
        <f t="shared" si="13"/>
        <v>0</v>
      </c>
      <c r="G45" s="61"/>
      <c r="H45" s="71"/>
      <c r="I45" s="81"/>
      <c r="J45" s="91">
        <f t="shared" si="14"/>
        <v>0</v>
      </c>
      <c r="K45" s="61"/>
      <c r="L45" s="71"/>
      <c r="M45" s="81"/>
      <c r="N45" s="91">
        <f t="shared" si="15"/>
        <v>0</v>
      </c>
      <c r="O45" s="61">
        <v>2.4</v>
      </c>
      <c r="P45" s="71">
        <v>13.1</v>
      </c>
      <c r="Q45" s="81"/>
      <c r="R45" s="91">
        <f t="shared" si="16"/>
        <v>15.5</v>
      </c>
      <c r="S45" s="61"/>
      <c r="T45" s="71"/>
      <c r="U45" s="81"/>
      <c r="V45" s="91">
        <f t="shared" si="17"/>
        <v>0</v>
      </c>
      <c r="W45" s="61">
        <f t="shared" si="18"/>
        <v>2.4</v>
      </c>
      <c r="X45" s="71">
        <f t="shared" si="19"/>
        <v>13.1</v>
      </c>
      <c r="Y45" s="81">
        <f t="shared" si="19"/>
        <v>0</v>
      </c>
      <c r="Z45" s="91">
        <f t="shared" si="19"/>
        <v>15.5</v>
      </c>
      <c r="AA45" s="98"/>
      <c r="AB45" s="53" t="str">
        <f t="shared" si="20"/>
        <v>Hurricane Creek</v>
      </c>
      <c r="AC45" s="35"/>
    </row>
    <row r="46" spans="1:256" x14ac:dyDescent="0.25">
      <c r="A46" s="48" t="s">
        <v>130</v>
      </c>
      <c r="B46" s="49" t="s">
        <v>2</v>
      </c>
      <c r="C46" s="61"/>
      <c r="D46" s="71"/>
      <c r="E46" s="81"/>
      <c r="F46" s="91">
        <f t="shared" si="13"/>
        <v>0</v>
      </c>
      <c r="G46" s="61"/>
      <c r="H46" s="71"/>
      <c r="I46" s="81"/>
      <c r="J46" s="91">
        <f t="shared" si="14"/>
        <v>0</v>
      </c>
      <c r="K46" s="61"/>
      <c r="L46" s="71"/>
      <c r="M46" s="81"/>
      <c r="N46" s="91">
        <f t="shared" si="15"/>
        <v>0</v>
      </c>
      <c r="O46" s="61">
        <v>4.4000000000000004</v>
      </c>
      <c r="P46" s="71">
        <v>11.3</v>
      </c>
      <c r="Q46" s="81"/>
      <c r="R46" s="91">
        <f t="shared" si="16"/>
        <v>15.700000000000001</v>
      </c>
      <c r="S46" s="61"/>
      <c r="T46" s="71"/>
      <c r="U46" s="81"/>
      <c r="V46" s="91">
        <f t="shared" si="17"/>
        <v>0</v>
      </c>
      <c r="W46" s="61">
        <f t="shared" si="18"/>
        <v>4.4000000000000004</v>
      </c>
      <c r="X46" s="71">
        <f t="shared" si="19"/>
        <v>11.3</v>
      </c>
      <c r="Y46" s="81">
        <f t="shared" si="19"/>
        <v>0</v>
      </c>
      <c r="Z46" s="91">
        <f t="shared" si="19"/>
        <v>15.700000000000001</v>
      </c>
      <c r="AA46" s="98"/>
      <c r="AB46" s="53" t="str">
        <f t="shared" si="20"/>
        <v>Little Missouri River</v>
      </c>
      <c r="AC46" s="35"/>
    </row>
    <row r="47" spans="1:256" x14ac:dyDescent="0.25">
      <c r="A47" s="48" t="s">
        <v>131</v>
      </c>
      <c r="B47" s="49" t="s">
        <v>2</v>
      </c>
      <c r="C47" s="61"/>
      <c r="D47" s="71"/>
      <c r="E47" s="81"/>
      <c r="F47" s="91">
        <f t="shared" si="13"/>
        <v>0</v>
      </c>
      <c r="G47" s="61"/>
      <c r="H47" s="71"/>
      <c r="I47" s="81"/>
      <c r="J47" s="91">
        <f t="shared" si="14"/>
        <v>0</v>
      </c>
      <c r="K47" s="61"/>
      <c r="L47" s="71"/>
      <c r="M47" s="81"/>
      <c r="N47" s="91">
        <f t="shared" si="15"/>
        <v>0</v>
      </c>
      <c r="O47" s="61"/>
      <c r="P47" s="71">
        <v>19.399999999999999</v>
      </c>
      <c r="Q47" s="81">
        <v>36.6</v>
      </c>
      <c r="R47" s="91">
        <f t="shared" si="16"/>
        <v>56</v>
      </c>
      <c r="S47" s="61"/>
      <c r="T47" s="71"/>
      <c r="U47" s="81"/>
      <c r="V47" s="91">
        <f t="shared" si="17"/>
        <v>0</v>
      </c>
      <c r="W47" s="61">
        <f t="shared" si="18"/>
        <v>0</v>
      </c>
      <c r="X47" s="71">
        <f t="shared" si="19"/>
        <v>19.399999999999999</v>
      </c>
      <c r="Y47" s="81">
        <f t="shared" si="19"/>
        <v>36.6</v>
      </c>
      <c r="Z47" s="91">
        <f t="shared" si="19"/>
        <v>56</v>
      </c>
      <c r="AA47" s="98"/>
      <c r="AB47" s="53" t="str">
        <f t="shared" si="20"/>
        <v>Mulberry River</v>
      </c>
      <c r="AC47" s="35"/>
    </row>
    <row r="48" spans="1:256" x14ac:dyDescent="0.25">
      <c r="A48" s="48" t="s">
        <v>67</v>
      </c>
      <c r="B48" s="49" t="s">
        <v>2</v>
      </c>
      <c r="C48" s="61"/>
      <c r="D48" s="71"/>
      <c r="E48" s="81"/>
      <c r="F48" s="91">
        <f t="shared" si="13"/>
        <v>0</v>
      </c>
      <c r="G48" s="61"/>
      <c r="H48" s="71"/>
      <c r="I48" s="81"/>
      <c r="J48" s="91">
        <f t="shared" si="14"/>
        <v>0</v>
      </c>
      <c r="K48" s="61"/>
      <c r="L48" s="71"/>
      <c r="M48" s="81"/>
      <c r="N48" s="91">
        <f t="shared" si="15"/>
        <v>0</v>
      </c>
      <c r="O48" s="61"/>
      <c r="P48" s="71">
        <v>14.5</v>
      </c>
      <c r="Q48" s="81"/>
      <c r="R48" s="91">
        <f t="shared" si="16"/>
        <v>14.5</v>
      </c>
      <c r="S48" s="61"/>
      <c r="T48" s="71"/>
      <c r="U48" s="81"/>
      <c r="V48" s="91">
        <f t="shared" si="17"/>
        <v>0</v>
      </c>
      <c r="W48" s="61">
        <f t="shared" si="18"/>
        <v>0</v>
      </c>
      <c r="X48" s="71">
        <f t="shared" si="19"/>
        <v>14.5</v>
      </c>
      <c r="Y48" s="81">
        <f t="shared" si="19"/>
        <v>0</v>
      </c>
      <c r="Z48" s="91">
        <f t="shared" si="19"/>
        <v>14.5</v>
      </c>
      <c r="AA48" s="98"/>
      <c r="AB48" s="53" t="str">
        <f t="shared" si="20"/>
        <v>North Sylamore Creek</v>
      </c>
      <c r="AC48" s="35"/>
    </row>
    <row r="49" spans="1:38" x14ac:dyDescent="0.25">
      <c r="A49" s="48" t="s">
        <v>68</v>
      </c>
      <c r="B49" s="49" t="s">
        <v>2</v>
      </c>
      <c r="C49" s="61"/>
      <c r="D49" s="71"/>
      <c r="E49" s="81"/>
      <c r="F49" s="91">
        <f t="shared" si="13"/>
        <v>0</v>
      </c>
      <c r="G49" s="61"/>
      <c r="H49" s="71"/>
      <c r="I49" s="81"/>
      <c r="J49" s="91">
        <f t="shared" si="14"/>
        <v>0</v>
      </c>
      <c r="K49" s="61"/>
      <c r="L49" s="71"/>
      <c r="M49" s="81"/>
      <c r="N49" s="91">
        <f t="shared" si="15"/>
        <v>0</v>
      </c>
      <c r="O49" s="61">
        <v>5.3</v>
      </c>
      <c r="P49" s="71">
        <v>11.2</v>
      </c>
      <c r="Q49" s="81"/>
      <c r="R49" s="91">
        <f t="shared" si="16"/>
        <v>16.5</v>
      </c>
      <c r="S49" s="61"/>
      <c r="T49" s="71"/>
      <c r="U49" s="81"/>
      <c r="V49" s="91">
        <f t="shared" si="17"/>
        <v>0</v>
      </c>
      <c r="W49" s="61">
        <f t="shared" si="18"/>
        <v>5.3</v>
      </c>
      <c r="X49" s="71">
        <f t="shared" si="19"/>
        <v>11.2</v>
      </c>
      <c r="Y49" s="81">
        <f t="shared" si="19"/>
        <v>0</v>
      </c>
      <c r="Z49" s="91">
        <f t="shared" si="19"/>
        <v>16.5</v>
      </c>
      <c r="AA49" s="98"/>
      <c r="AB49" s="53" t="str">
        <f t="shared" si="20"/>
        <v>Richland Creek</v>
      </c>
      <c r="AC49" s="35"/>
    </row>
    <row r="50" spans="1:38" s="15" customFormat="1" x14ac:dyDescent="0.25">
      <c r="A50" s="50" t="s">
        <v>0</v>
      </c>
      <c r="B50" s="50"/>
      <c r="C50" s="62"/>
      <c r="D50" s="72"/>
      <c r="E50" s="82"/>
      <c r="F50" s="92"/>
      <c r="G50" s="62"/>
      <c r="H50" s="72"/>
      <c r="I50" s="82"/>
      <c r="J50" s="92"/>
      <c r="K50" s="62"/>
      <c r="L50" s="72"/>
      <c r="M50" s="82"/>
      <c r="N50" s="92"/>
      <c r="O50" s="62"/>
      <c r="P50" s="72"/>
      <c r="Q50" s="82"/>
      <c r="R50" s="92"/>
      <c r="S50" s="62"/>
      <c r="T50" s="72"/>
      <c r="U50" s="82"/>
      <c r="V50" s="92"/>
      <c r="W50" s="62">
        <f>SUM(W42:W49)</f>
        <v>21.500000000000004</v>
      </c>
      <c r="X50" s="72">
        <f>SUM(X42:X49)</f>
        <v>147.69999999999999</v>
      </c>
      <c r="Y50" s="82">
        <f>SUM(Y42:Y49)</f>
        <v>40.800000000000004</v>
      </c>
      <c r="Z50" s="92">
        <f>SUM(Z42:Z49)</f>
        <v>210</v>
      </c>
      <c r="AA50" s="99">
        <f>COUNT(Z42:Z49)</f>
        <v>8</v>
      </c>
      <c r="AB50" s="50" t="s">
        <v>22</v>
      </c>
      <c r="AC50" s="35"/>
      <c r="AG50" s="16"/>
    </row>
    <row r="51" spans="1:38" x14ac:dyDescent="0.25">
      <c r="A51" s="48"/>
      <c r="B51" s="49"/>
      <c r="C51" s="61"/>
      <c r="D51" s="71"/>
      <c r="E51" s="81"/>
      <c r="F51" s="91"/>
      <c r="G51" s="61"/>
      <c r="H51" s="71"/>
      <c r="I51" s="81"/>
      <c r="J51" s="91"/>
      <c r="K51" s="61"/>
      <c r="L51" s="71"/>
      <c r="M51" s="81"/>
      <c r="N51" s="91"/>
      <c r="O51" s="61"/>
      <c r="P51" s="71"/>
      <c r="Q51" s="81"/>
      <c r="R51" s="91"/>
      <c r="S51" s="61"/>
      <c r="T51" s="71"/>
      <c r="U51" s="81"/>
      <c r="V51" s="91"/>
      <c r="W51" s="61"/>
      <c r="X51" s="71"/>
      <c r="Y51" s="81"/>
      <c r="Z51" s="91"/>
      <c r="AA51" s="98"/>
      <c r="AB51" s="53"/>
      <c r="AC51" s="35"/>
    </row>
    <row r="52" spans="1:38" s="9" customFormat="1" ht="16.3" x14ac:dyDescent="0.3">
      <c r="A52" s="47" t="s">
        <v>23</v>
      </c>
      <c r="B52" s="47"/>
      <c r="C52" s="60"/>
      <c r="D52" s="70"/>
      <c r="E52" s="80"/>
      <c r="F52" s="90"/>
      <c r="G52" s="60"/>
      <c r="H52" s="70"/>
      <c r="I52" s="80"/>
      <c r="J52" s="90"/>
      <c r="K52" s="60"/>
      <c r="L52" s="70"/>
      <c r="M52" s="80"/>
      <c r="N52" s="90"/>
      <c r="O52" s="60"/>
      <c r="P52" s="70"/>
      <c r="Q52" s="80"/>
      <c r="R52" s="90"/>
      <c r="S52" s="60"/>
      <c r="T52" s="70"/>
      <c r="U52" s="80"/>
      <c r="V52" s="90"/>
      <c r="W52" s="60"/>
      <c r="X52" s="70"/>
      <c r="Y52" s="80"/>
      <c r="Z52" s="90"/>
      <c r="AA52" s="97"/>
      <c r="AB52" s="47"/>
      <c r="AC52" s="35"/>
      <c r="AG52" s="11"/>
    </row>
    <row r="53" spans="1:38" s="22" customFormat="1" x14ac:dyDescent="0.25">
      <c r="A53" s="51" t="s">
        <v>257</v>
      </c>
      <c r="B53" s="55" t="s">
        <v>12</v>
      </c>
      <c r="C53" s="64">
        <v>7.9</v>
      </c>
      <c r="D53" s="74">
        <v>15.5</v>
      </c>
      <c r="E53" s="84">
        <v>6.3</v>
      </c>
      <c r="F53" s="91">
        <f t="shared" ref="F53:F76" si="21">C53+D53+E53</f>
        <v>29.7</v>
      </c>
      <c r="G53" s="64"/>
      <c r="H53" s="74"/>
      <c r="I53" s="84"/>
      <c r="J53" s="91">
        <f t="shared" ref="J53:J76" si="22">G53+H53+I53</f>
        <v>0</v>
      </c>
      <c r="K53" s="64"/>
      <c r="L53" s="74"/>
      <c r="M53" s="84"/>
      <c r="N53" s="91">
        <f t="shared" ref="N53:N76" si="23">K53+L53+M53</f>
        <v>0</v>
      </c>
      <c r="O53" s="64"/>
      <c r="P53" s="74"/>
      <c r="Q53" s="84"/>
      <c r="R53" s="91">
        <f t="shared" ref="R53:R76" si="24">O53+P53+Q53</f>
        <v>0</v>
      </c>
      <c r="S53" s="64"/>
      <c r="T53" s="74"/>
      <c r="U53" s="84"/>
      <c r="V53" s="91">
        <f>S53+T53+U53</f>
        <v>0</v>
      </c>
      <c r="W53" s="61">
        <f t="shared" ref="W53:W77" si="25">C53+G53+K53+O53+S53</f>
        <v>7.9</v>
      </c>
      <c r="X53" s="71">
        <f t="shared" ref="X53:Z55" si="26">D53+H53+L53+P53+T53</f>
        <v>15.5</v>
      </c>
      <c r="Y53" s="81">
        <f t="shared" si="26"/>
        <v>6.3</v>
      </c>
      <c r="Z53" s="91">
        <f t="shared" si="26"/>
        <v>29.7</v>
      </c>
      <c r="AA53" s="101"/>
      <c r="AB53" s="53" t="str">
        <f t="shared" ref="AB53:AB76" si="27">A53</f>
        <v>Amargosa River</v>
      </c>
      <c r="AC53" s="35"/>
      <c r="AG53" s="23"/>
    </row>
    <row r="54" spans="1:38" x14ac:dyDescent="0.25">
      <c r="A54" s="48" t="s">
        <v>132</v>
      </c>
      <c r="B54" s="49" t="s">
        <v>7</v>
      </c>
      <c r="C54" s="61"/>
      <c r="D54" s="71"/>
      <c r="E54" s="81"/>
      <c r="F54" s="91">
        <f t="shared" si="21"/>
        <v>0</v>
      </c>
      <c r="G54" s="61"/>
      <c r="H54" s="71"/>
      <c r="I54" s="81"/>
      <c r="J54" s="91">
        <f t="shared" si="22"/>
        <v>0</v>
      </c>
      <c r="K54" s="61"/>
      <c r="L54" s="71"/>
      <c r="M54" s="81"/>
      <c r="N54" s="91">
        <f t="shared" si="23"/>
        <v>0</v>
      </c>
      <c r="O54" s="61"/>
      <c r="P54" s="71"/>
      <c r="Q54" s="81"/>
      <c r="R54" s="91">
        <f t="shared" si="24"/>
        <v>0</v>
      </c>
      <c r="S54" s="61"/>
      <c r="T54" s="71"/>
      <c r="U54" s="81">
        <v>23</v>
      </c>
      <c r="V54" s="91">
        <f>S54+T54+U54</f>
        <v>23</v>
      </c>
      <c r="W54" s="61">
        <f t="shared" si="25"/>
        <v>0</v>
      </c>
      <c r="X54" s="71">
        <f t="shared" si="26"/>
        <v>0</v>
      </c>
      <c r="Y54" s="81">
        <f t="shared" si="26"/>
        <v>23</v>
      </c>
      <c r="Z54" s="91">
        <f t="shared" si="26"/>
        <v>23</v>
      </c>
      <c r="AA54" s="98"/>
      <c r="AB54" s="53" t="str">
        <f t="shared" si="27"/>
        <v>American (Lower) River</v>
      </c>
      <c r="AC54" s="35"/>
    </row>
    <row r="55" spans="1:38" x14ac:dyDescent="0.25">
      <c r="A55" s="48" t="s">
        <v>133</v>
      </c>
      <c r="B55" s="49" t="s">
        <v>4</v>
      </c>
      <c r="C55" s="61">
        <v>12</v>
      </c>
      <c r="D55" s="71"/>
      <c r="E55" s="81"/>
      <c r="F55" s="91">
        <f t="shared" si="21"/>
        <v>12</v>
      </c>
      <c r="G55" s="61"/>
      <c r="H55" s="71"/>
      <c r="I55" s="81"/>
      <c r="J55" s="91">
        <f t="shared" si="22"/>
        <v>0</v>
      </c>
      <c r="K55" s="61"/>
      <c r="L55" s="71"/>
      <c r="M55" s="81"/>
      <c r="N55" s="91">
        <f t="shared" si="23"/>
        <v>0</v>
      </c>
      <c r="O55" s="61">
        <v>26.3</v>
      </c>
      <c r="P55" s="71"/>
      <c r="Q55" s="81"/>
      <c r="R55" s="91">
        <f t="shared" si="24"/>
        <v>26.3</v>
      </c>
      <c r="S55" s="61"/>
      <c r="T55" s="71"/>
      <c r="U55" s="81"/>
      <c r="V55" s="91">
        <f>S55+T55+U55</f>
        <v>0</v>
      </c>
      <c r="W55" s="61">
        <f t="shared" si="25"/>
        <v>38.299999999999997</v>
      </c>
      <c r="X55" s="71">
        <f t="shared" si="26"/>
        <v>0</v>
      </c>
      <c r="Y55" s="81">
        <f t="shared" si="26"/>
        <v>0</v>
      </c>
      <c r="Z55" s="91">
        <f t="shared" si="26"/>
        <v>38.299999999999997</v>
      </c>
      <c r="AA55" s="98"/>
      <c r="AB55" s="53" t="str">
        <f t="shared" si="27"/>
        <v>American (North Fork) River</v>
      </c>
      <c r="AC55" s="35"/>
    </row>
    <row r="56" spans="1:38" x14ac:dyDescent="0.25">
      <c r="A56" s="48" t="s">
        <v>248</v>
      </c>
      <c r="B56" s="49" t="s">
        <v>2</v>
      </c>
      <c r="C56" s="61"/>
      <c r="D56" s="71"/>
      <c r="E56" s="81"/>
      <c r="F56" s="91">
        <f t="shared" si="21"/>
        <v>0</v>
      </c>
      <c r="G56" s="61"/>
      <c r="H56" s="71"/>
      <c r="I56" s="81"/>
      <c r="J56" s="91">
        <f t="shared" si="22"/>
        <v>0</v>
      </c>
      <c r="K56" s="61"/>
      <c r="L56" s="71"/>
      <c r="M56" s="81"/>
      <c r="N56" s="91">
        <f t="shared" si="23"/>
        <v>0</v>
      </c>
      <c r="O56" s="61"/>
      <c r="P56" s="71"/>
      <c r="Q56" s="81">
        <v>9.8000000000000007</v>
      </c>
      <c r="R56" s="91">
        <f t="shared" si="24"/>
        <v>9.8000000000000007</v>
      </c>
      <c r="S56" s="61"/>
      <c r="T56" s="71"/>
      <c r="U56" s="81"/>
      <c r="V56" s="91">
        <f t="shared" ref="V56:V76" si="28">S56+T56+U56</f>
        <v>0</v>
      </c>
      <c r="W56" s="61">
        <f t="shared" si="25"/>
        <v>0</v>
      </c>
      <c r="X56" s="71">
        <f t="shared" ref="X56:X76" si="29">D56+H56+L56+P56+T56</f>
        <v>0</v>
      </c>
      <c r="Y56" s="81">
        <f t="shared" ref="Y56:Y76" si="30">E56+I56+M56+Q56+U56</f>
        <v>9.8000000000000007</v>
      </c>
      <c r="Z56" s="91">
        <f t="shared" ref="Z56:Z76" si="31">F56+J56+N56+R56+V56</f>
        <v>9.8000000000000007</v>
      </c>
      <c r="AA56" s="98"/>
      <c r="AB56" s="53" t="str">
        <f t="shared" si="27"/>
        <v>Bautista Creek</v>
      </c>
      <c r="AC56" s="35"/>
    </row>
    <row r="57" spans="1:38" x14ac:dyDescent="0.25">
      <c r="A57" s="48" t="s">
        <v>134</v>
      </c>
      <c r="B57" s="49" t="s">
        <v>2</v>
      </c>
      <c r="C57" s="61"/>
      <c r="D57" s="71"/>
      <c r="E57" s="81"/>
      <c r="F57" s="91">
        <f t="shared" si="21"/>
        <v>0</v>
      </c>
      <c r="G57" s="61"/>
      <c r="H57" s="71"/>
      <c r="I57" s="81"/>
      <c r="J57" s="91">
        <f t="shared" si="22"/>
        <v>0</v>
      </c>
      <c r="K57" s="61"/>
      <c r="L57" s="71"/>
      <c r="M57" s="81"/>
      <c r="N57" s="91">
        <f t="shared" si="23"/>
        <v>0</v>
      </c>
      <c r="O57" s="61">
        <v>19.5</v>
      </c>
      <c r="P57" s="71"/>
      <c r="Q57" s="81"/>
      <c r="R57" s="91">
        <f t="shared" si="24"/>
        <v>19.5</v>
      </c>
      <c r="S57" s="61"/>
      <c r="T57" s="71"/>
      <c r="U57" s="81"/>
      <c r="V57" s="91">
        <f t="shared" si="28"/>
        <v>0</v>
      </c>
      <c r="W57" s="61">
        <f t="shared" si="25"/>
        <v>19.5</v>
      </c>
      <c r="X57" s="71">
        <f t="shared" si="29"/>
        <v>0</v>
      </c>
      <c r="Y57" s="81">
        <f t="shared" si="30"/>
        <v>0</v>
      </c>
      <c r="Z57" s="91">
        <f t="shared" si="31"/>
        <v>19.5</v>
      </c>
      <c r="AA57" s="98"/>
      <c r="AB57" s="53" t="str">
        <f t="shared" si="27"/>
        <v>Big Sur River</v>
      </c>
      <c r="AC57" s="35"/>
    </row>
    <row r="58" spans="1:38" x14ac:dyDescent="0.25">
      <c r="A58" s="48" t="s">
        <v>135</v>
      </c>
      <c r="B58" s="49" t="s">
        <v>2</v>
      </c>
      <c r="C58" s="61"/>
      <c r="D58" s="71"/>
      <c r="E58" s="81"/>
      <c r="F58" s="91">
        <f t="shared" si="21"/>
        <v>0</v>
      </c>
      <c r="G58" s="61"/>
      <c r="H58" s="71"/>
      <c r="I58" s="81"/>
      <c r="J58" s="91">
        <f t="shared" si="22"/>
        <v>0</v>
      </c>
      <c r="K58" s="61"/>
      <c r="L58" s="71"/>
      <c r="M58" s="81"/>
      <c r="N58" s="91">
        <f t="shared" si="23"/>
        <v>0</v>
      </c>
      <c r="O58" s="61">
        <v>17.5</v>
      </c>
      <c r="P58" s="71">
        <v>3.5</v>
      </c>
      <c r="Q58" s="81"/>
      <c r="R58" s="91">
        <f t="shared" si="24"/>
        <v>21</v>
      </c>
      <c r="S58" s="61"/>
      <c r="T58" s="71"/>
      <c r="U58" s="81"/>
      <c r="V58" s="91">
        <f t="shared" si="28"/>
        <v>0</v>
      </c>
      <c r="W58" s="61">
        <f t="shared" si="25"/>
        <v>17.5</v>
      </c>
      <c r="X58" s="71">
        <f t="shared" si="29"/>
        <v>3.5</v>
      </c>
      <c r="Y58" s="81">
        <f t="shared" si="30"/>
        <v>0</v>
      </c>
      <c r="Z58" s="91">
        <f t="shared" si="31"/>
        <v>21</v>
      </c>
      <c r="AA58" s="98"/>
      <c r="AB58" s="53" t="str">
        <f t="shared" si="27"/>
        <v>Black Butte River</v>
      </c>
      <c r="AC58" s="35"/>
    </row>
    <row r="59" spans="1:38" x14ac:dyDescent="0.25">
      <c r="A59" s="48" t="s">
        <v>70</v>
      </c>
      <c r="B59" s="49" t="s">
        <v>4</v>
      </c>
      <c r="C59" s="61"/>
      <c r="D59" s="71"/>
      <c r="E59" s="81">
        <v>4.0999999999999996</v>
      </c>
      <c r="F59" s="91">
        <f t="shared" si="21"/>
        <v>4.0999999999999996</v>
      </c>
      <c r="G59" s="61"/>
      <c r="H59" s="71"/>
      <c r="I59" s="81"/>
      <c r="J59" s="91">
        <f t="shared" si="22"/>
        <v>0</v>
      </c>
      <c r="K59" s="61"/>
      <c r="L59" s="71"/>
      <c r="M59" s="81"/>
      <c r="N59" s="91">
        <f t="shared" si="23"/>
        <v>0</v>
      </c>
      <c r="O59" s="61">
        <v>17.399999999999999</v>
      </c>
      <c r="P59" s="71"/>
      <c r="Q59" s="81"/>
      <c r="R59" s="91">
        <f t="shared" si="24"/>
        <v>17.399999999999999</v>
      </c>
      <c r="S59" s="61"/>
      <c r="T59" s="71"/>
      <c r="U59" s="81"/>
      <c r="V59" s="91">
        <f t="shared" si="28"/>
        <v>0</v>
      </c>
      <c r="W59" s="61">
        <f t="shared" si="25"/>
        <v>17.399999999999999</v>
      </c>
      <c r="X59" s="71">
        <f t="shared" si="29"/>
        <v>0</v>
      </c>
      <c r="Y59" s="81">
        <f t="shared" si="30"/>
        <v>4.0999999999999996</v>
      </c>
      <c r="Z59" s="91">
        <f t="shared" si="31"/>
        <v>21.5</v>
      </c>
      <c r="AA59" s="98"/>
      <c r="AB59" s="53" t="str">
        <f t="shared" si="27"/>
        <v>Cottonwood Creek</v>
      </c>
      <c r="AC59" s="35"/>
    </row>
    <row r="60" spans="1:38" x14ac:dyDescent="0.25">
      <c r="A60" s="146" t="s">
        <v>76</v>
      </c>
      <c r="B60" s="150" t="s">
        <v>2</v>
      </c>
      <c r="C60" s="61">
        <v>22.5</v>
      </c>
      <c r="D60" s="71">
        <v>1</v>
      </c>
      <c r="E60" s="81">
        <v>11</v>
      </c>
      <c r="F60" s="91">
        <f t="shared" ref="F60" si="32">C60+D60+E60</f>
        <v>34.5</v>
      </c>
      <c r="G60" s="61"/>
      <c r="H60" s="71"/>
      <c r="I60" s="81"/>
      <c r="J60" s="91">
        <f t="shared" ref="J60" si="33">G60+H60+I60</f>
        <v>0</v>
      </c>
      <c r="K60" s="61"/>
      <c r="L60" s="71"/>
      <c r="M60" s="81"/>
      <c r="N60" s="91">
        <f t="shared" ref="N60" si="34">K60+L60+M60</f>
        <v>0</v>
      </c>
      <c r="O60" s="61"/>
      <c r="P60" s="71"/>
      <c r="Q60" s="81"/>
      <c r="R60" s="91">
        <f t="shared" ref="R60" si="35">O60+P60+Q60</f>
        <v>0</v>
      </c>
      <c r="S60" s="61"/>
      <c r="T60" s="71"/>
      <c r="U60" s="81"/>
      <c r="V60" s="91">
        <f t="shared" ref="V60" si="36">S60+T60+U60</f>
        <v>0</v>
      </c>
      <c r="W60" s="61">
        <f t="shared" si="25"/>
        <v>22.5</v>
      </c>
      <c r="X60" s="71">
        <f t="shared" ref="X60" si="37">D60+H60+L60+P60+T60</f>
        <v>1</v>
      </c>
      <c r="Y60" s="81">
        <f t="shared" ref="Y60" si="38">E60+I60+M60+Q60+U60</f>
        <v>11</v>
      </c>
      <c r="Z60" s="91">
        <f t="shared" ref="Z60" si="39">F60+J60+N60+R60+V60</f>
        <v>34.5</v>
      </c>
      <c r="AA60" s="98"/>
      <c r="AB60" s="53" t="str">
        <f t="shared" ref="AB60" si="40">A60</f>
        <v>Deep Creek</v>
      </c>
      <c r="AC60" s="149"/>
    </row>
    <row r="61" spans="1:38" x14ac:dyDescent="0.25">
      <c r="A61" s="105" t="s">
        <v>347</v>
      </c>
      <c r="B61" s="49" t="s">
        <v>7</v>
      </c>
      <c r="C61" s="61">
        <v>21</v>
      </c>
      <c r="D61" s="71">
        <v>4.5</v>
      </c>
      <c r="E61" s="81">
        <v>6.5</v>
      </c>
      <c r="F61" s="91">
        <f t="shared" si="21"/>
        <v>32</v>
      </c>
      <c r="G61" s="61"/>
      <c r="H61" s="71"/>
      <c r="I61" s="81"/>
      <c r="J61" s="91">
        <f t="shared" si="22"/>
        <v>0</v>
      </c>
      <c r="K61" s="61"/>
      <c r="L61" s="71"/>
      <c r="M61" s="81"/>
      <c r="N61" s="91">
        <f t="shared" si="23"/>
        <v>0</v>
      </c>
      <c r="O61" s="61">
        <v>35</v>
      </c>
      <c r="P61" s="71"/>
      <c r="Q61" s="81"/>
      <c r="R61" s="91">
        <f t="shared" si="24"/>
        <v>35</v>
      </c>
      <c r="S61" s="61">
        <v>41</v>
      </c>
      <c r="T61" s="71">
        <v>23.5</v>
      </c>
      <c r="U61" s="81">
        <v>266.5</v>
      </c>
      <c r="V61" s="91">
        <f t="shared" si="28"/>
        <v>331</v>
      </c>
      <c r="W61" s="61">
        <f t="shared" si="25"/>
        <v>97</v>
      </c>
      <c r="X61" s="71">
        <f t="shared" si="29"/>
        <v>28</v>
      </c>
      <c r="Y61" s="81">
        <f t="shared" si="30"/>
        <v>273</v>
      </c>
      <c r="Z61" s="91">
        <f t="shared" si="31"/>
        <v>398</v>
      </c>
      <c r="AA61" s="98"/>
      <c r="AB61" s="53" t="str">
        <f t="shared" si="27"/>
        <v>Eel River</v>
      </c>
      <c r="AC61" s="35"/>
    </row>
    <row r="62" spans="1:38" x14ac:dyDescent="0.25">
      <c r="A62" s="48" t="s">
        <v>136</v>
      </c>
      <c r="B62" s="49" t="s">
        <v>2</v>
      </c>
      <c r="C62" s="61"/>
      <c r="D62" s="71"/>
      <c r="E62" s="81"/>
      <c r="F62" s="91">
        <f t="shared" si="21"/>
        <v>0</v>
      </c>
      <c r="G62" s="61"/>
      <c r="H62" s="71"/>
      <c r="I62" s="81"/>
      <c r="J62" s="91">
        <f t="shared" si="22"/>
        <v>0</v>
      </c>
      <c r="K62" s="61"/>
      <c r="L62" s="71"/>
      <c r="M62" s="81"/>
      <c r="N62" s="91">
        <f t="shared" si="23"/>
        <v>0</v>
      </c>
      <c r="O62" s="61">
        <v>32.9</v>
      </c>
      <c r="P62" s="71">
        <v>9.6999999999999993</v>
      </c>
      <c r="Q62" s="81">
        <v>35</v>
      </c>
      <c r="R62" s="91">
        <f t="shared" si="24"/>
        <v>77.599999999999994</v>
      </c>
      <c r="S62" s="61"/>
      <c r="T62" s="71"/>
      <c r="U62" s="81"/>
      <c r="V62" s="91">
        <f t="shared" si="28"/>
        <v>0</v>
      </c>
      <c r="W62" s="61">
        <f t="shared" si="25"/>
        <v>32.9</v>
      </c>
      <c r="X62" s="71">
        <f t="shared" si="29"/>
        <v>9.6999999999999993</v>
      </c>
      <c r="Y62" s="81">
        <f t="shared" si="30"/>
        <v>35</v>
      </c>
      <c r="Z62" s="91">
        <f t="shared" si="31"/>
        <v>77.599999999999994</v>
      </c>
      <c r="AA62" s="98"/>
      <c r="AB62" s="53" t="str">
        <f t="shared" si="27"/>
        <v>Feather River</v>
      </c>
      <c r="AC62" s="34"/>
      <c r="AD62" s="24"/>
      <c r="AE62" s="24"/>
      <c r="AF62" s="24"/>
      <c r="AG62" s="25"/>
      <c r="AL62" s="14"/>
    </row>
    <row r="63" spans="1:38" x14ac:dyDescent="0.25">
      <c r="A63" s="48" t="s">
        <v>69</v>
      </c>
      <c r="B63" s="49" t="s">
        <v>2</v>
      </c>
      <c r="C63" s="61"/>
      <c r="D63" s="71"/>
      <c r="E63" s="81"/>
      <c r="F63" s="91">
        <f t="shared" si="21"/>
        <v>0</v>
      </c>
      <c r="G63" s="61"/>
      <c r="H63" s="71"/>
      <c r="I63" s="81"/>
      <c r="J63" s="91">
        <f t="shared" si="22"/>
        <v>0</v>
      </c>
      <c r="K63" s="61"/>
      <c r="L63" s="71"/>
      <c r="M63" s="81"/>
      <c r="N63" s="91">
        <f t="shared" si="23"/>
        <v>0</v>
      </c>
      <c r="O63" s="61"/>
      <c r="P63" s="71">
        <v>2.6</v>
      </c>
      <c r="Q63" s="81">
        <v>0.9</v>
      </c>
      <c r="R63" s="91">
        <f t="shared" si="24"/>
        <v>3.5</v>
      </c>
      <c r="S63" s="61"/>
      <c r="T63" s="71"/>
      <c r="U63" s="81"/>
      <c r="V63" s="91">
        <f t="shared" si="28"/>
        <v>0</v>
      </c>
      <c r="W63" s="61">
        <f t="shared" si="25"/>
        <v>0</v>
      </c>
      <c r="X63" s="71">
        <f t="shared" si="29"/>
        <v>2.6</v>
      </c>
      <c r="Y63" s="81">
        <f t="shared" si="30"/>
        <v>0.9</v>
      </c>
      <c r="Z63" s="91">
        <f t="shared" si="31"/>
        <v>3.5</v>
      </c>
      <c r="AA63" s="98"/>
      <c r="AB63" s="53" t="str">
        <f t="shared" si="27"/>
        <v>Fuller Mill Creek</v>
      </c>
      <c r="AC63" s="34"/>
      <c r="AD63" s="24"/>
      <c r="AE63" s="24"/>
      <c r="AF63" s="24"/>
      <c r="AG63" s="25"/>
      <c r="AL63" s="14"/>
    </row>
    <row r="64" spans="1:38" x14ac:dyDescent="0.25">
      <c r="A64" s="48" t="s">
        <v>137</v>
      </c>
      <c r="B64" s="49" t="s">
        <v>9</v>
      </c>
      <c r="C64" s="61"/>
      <c r="D64" s="71"/>
      <c r="E64" s="81"/>
      <c r="F64" s="91">
        <f t="shared" si="21"/>
        <v>0</v>
      </c>
      <c r="G64" s="61">
        <v>27</v>
      </c>
      <c r="H64" s="71"/>
      <c r="I64" s="81"/>
      <c r="J64" s="91">
        <f t="shared" si="22"/>
        <v>27</v>
      </c>
      <c r="K64" s="61"/>
      <c r="L64" s="71"/>
      <c r="M64" s="81"/>
      <c r="N64" s="91">
        <f t="shared" si="23"/>
        <v>0</v>
      </c>
      <c r="O64" s="61">
        <v>96.1</v>
      </c>
      <c r="P64" s="71">
        <v>7</v>
      </c>
      <c r="Q64" s="81">
        <v>20.9</v>
      </c>
      <c r="R64" s="91">
        <f t="shared" si="24"/>
        <v>124</v>
      </c>
      <c r="S64" s="61"/>
      <c r="T64" s="71"/>
      <c r="U64" s="81"/>
      <c r="V64" s="91">
        <f t="shared" si="28"/>
        <v>0</v>
      </c>
      <c r="W64" s="61">
        <f t="shared" si="25"/>
        <v>123.1</v>
      </c>
      <c r="X64" s="71">
        <f t="shared" si="29"/>
        <v>7</v>
      </c>
      <c r="Y64" s="81">
        <f t="shared" si="30"/>
        <v>20.9</v>
      </c>
      <c r="Z64" s="91">
        <f t="shared" si="31"/>
        <v>151</v>
      </c>
      <c r="AA64" s="98"/>
      <c r="AB64" s="53" t="str">
        <f t="shared" si="27"/>
        <v>Kern River</v>
      </c>
      <c r="AC64" s="35"/>
    </row>
    <row r="65" spans="1:33" x14ac:dyDescent="0.25">
      <c r="A65" s="48" t="s">
        <v>138</v>
      </c>
      <c r="B65" s="49" t="s">
        <v>9</v>
      </c>
      <c r="C65" s="61"/>
      <c r="D65" s="71"/>
      <c r="E65" s="81"/>
      <c r="F65" s="91">
        <f t="shared" si="21"/>
        <v>0</v>
      </c>
      <c r="G65" s="61">
        <v>49</v>
      </c>
      <c r="H65" s="71"/>
      <c r="I65" s="81">
        <v>6.5</v>
      </c>
      <c r="J65" s="91">
        <f t="shared" si="22"/>
        <v>55.5</v>
      </c>
      <c r="K65" s="61"/>
      <c r="L65" s="71"/>
      <c r="M65" s="81"/>
      <c r="N65" s="91">
        <f t="shared" si="23"/>
        <v>0</v>
      </c>
      <c r="O65" s="61">
        <v>16.5</v>
      </c>
      <c r="P65" s="71"/>
      <c r="Q65" s="81">
        <v>9</v>
      </c>
      <c r="R65" s="91">
        <f t="shared" si="24"/>
        <v>25.5</v>
      </c>
      <c r="S65" s="61"/>
      <c r="T65" s="71"/>
      <c r="U65" s="81"/>
      <c r="V65" s="91">
        <f t="shared" si="28"/>
        <v>0</v>
      </c>
      <c r="W65" s="61">
        <f t="shared" si="25"/>
        <v>65.5</v>
      </c>
      <c r="X65" s="71">
        <f t="shared" si="29"/>
        <v>0</v>
      </c>
      <c r="Y65" s="81">
        <f t="shared" si="30"/>
        <v>15.5</v>
      </c>
      <c r="Z65" s="91">
        <f t="shared" si="31"/>
        <v>81</v>
      </c>
      <c r="AA65" s="98"/>
      <c r="AB65" s="53" t="str">
        <f t="shared" si="27"/>
        <v>Kings River</v>
      </c>
      <c r="AC65" s="35"/>
    </row>
    <row r="66" spans="1:33" x14ac:dyDescent="0.25">
      <c r="A66" s="48" t="s">
        <v>139</v>
      </c>
      <c r="B66" s="49" t="s">
        <v>3</v>
      </c>
      <c r="C66" s="61">
        <v>3</v>
      </c>
      <c r="D66" s="71"/>
      <c r="E66" s="81">
        <v>9</v>
      </c>
      <c r="F66" s="91">
        <f t="shared" si="21"/>
        <v>12</v>
      </c>
      <c r="G66" s="61">
        <v>53</v>
      </c>
      <c r="H66" s="71">
        <v>14</v>
      </c>
      <c r="I66" s="81">
        <v>14</v>
      </c>
      <c r="J66" s="91">
        <f t="shared" si="22"/>
        <v>81</v>
      </c>
      <c r="K66" s="61"/>
      <c r="L66" s="71"/>
      <c r="M66" s="81"/>
      <c r="N66" s="91">
        <f t="shared" si="23"/>
        <v>0</v>
      </c>
      <c r="O66" s="61">
        <v>15</v>
      </c>
      <c r="P66" s="71">
        <v>2</v>
      </c>
      <c r="Q66" s="81">
        <v>12.5</v>
      </c>
      <c r="R66" s="91">
        <f t="shared" si="24"/>
        <v>29.5</v>
      </c>
      <c r="S66" s="61"/>
      <c r="T66" s="71"/>
      <c r="U66" s="81"/>
      <c r="V66" s="91">
        <f t="shared" si="28"/>
        <v>0</v>
      </c>
      <c r="W66" s="61">
        <f t="shared" si="25"/>
        <v>71</v>
      </c>
      <c r="X66" s="71">
        <f t="shared" si="29"/>
        <v>16</v>
      </c>
      <c r="Y66" s="81">
        <f t="shared" si="30"/>
        <v>35.5</v>
      </c>
      <c r="Z66" s="91">
        <f t="shared" si="31"/>
        <v>122.5</v>
      </c>
      <c r="AA66" s="98"/>
      <c r="AB66" s="53" t="str">
        <f t="shared" si="27"/>
        <v>Merced River</v>
      </c>
      <c r="AC66" s="35"/>
    </row>
    <row r="67" spans="1:33" x14ac:dyDescent="0.25">
      <c r="A67" s="48" t="s">
        <v>71</v>
      </c>
      <c r="B67" s="49" t="s">
        <v>2</v>
      </c>
      <c r="C67" s="61"/>
      <c r="D67" s="71"/>
      <c r="E67" s="81"/>
      <c r="F67" s="91">
        <f t="shared" si="21"/>
        <v>0</v>
      </c>
      <c r="G67" s="61"/>
      <c r="H67" s="71"/>
      <c r="I67" s="81"/>
      <c r="J67" s="91">
        <f t="shared" si="22"/>
        <v>0</v>
      </c>
      <c r="K67" s="61"/>
      <c r="L67" s="71"/>
      <c r="M67" s="81"/>
      <c r="N67" s="91">
        <f t="shared" si="23"/>
        <v>0</v>
      </c>
      <c r="O67" s="61">
        <v>6.3</v>
      </c>
      <c r="P67" s="71">
        <v>6.6</v>
      </c>
      <c r="Q67" s="81">
        <v>6.2</v>
      </c>
      <c r="R67" s="91">
        <f t="shared" si="24"/>
        <v>19.099999999999998</v>
      </c>
      <c r="S67" s="61"/>
      <c r="T67" s="71"/>
      <c r="U67" s="81"/>
      <c r="V67" s="91">
        <f t="shared" si="28"/>
        <v>0</v>
      </c>
      <c r="W67" s="61">
        <f t="shared" si="25"/>
        <v>6.3</v>
      </c>
      <c r="X67" s="71">
        <f t="shared" si="29"/>
        <v>6.6</v>
      </c>
      <c r="Y67" s="81">
        <f t="shared" si="30"/>
        <v>6.2</v>
      </c>
      <c r="Z67" s="91">
        <f t="shared" si="31"/>
        <v>19.099999999999998</v>
      </c>
      <c r="AA67" s="98"/>
      <c r="AB67" s="53" t="str">
        <f t="shared" si="27"/>
        <v>Owens River Headwaters</v>
      </c>
      <c r="AC67" s="35"/>
    </row>
    <row r="68" spans="1:33" x14ac:dyDescent="0.25">
      <c r="A68" s="48" t="s">
        <v>247</v>
      </c>
      <c r="B68" s="49" t="s">
        <v>2</v>
      </c>
      <c r="C68" s="61"/>
      <c r="D68" s="71"/>
      <c r="E68" s="81"/>
      <c r="F68" s="91">
        <f t="shared" si="21"/>
        <v>0</v>
      </c>
      <c r="G68" s="61"/>
      <c r="H68" s="71"/>
      <c r="I68" s="81"/>
      <c r="J68" s="91">
        <f t="shared" si="22"/>
        <v>0</v>
      </c>
      <c r="K68" s="61"/>
      <c r="L68" s="71"/>
      <c r="M68" s="81"/>
      <c r="N68" s="91">
        <f t="shared" si="23"/>
        <v>0</v>
      </c>
      <c r="O68" s="61">
        <v>8.1</v>
      </c>
      <c r="P68" s="71"/>
      <c r="Q68" s="81"/>
      <c r="R68" s="91">
        <f t="shared" si="24"/>
        <v>8.1</v>
      </c>
      <c r="S68" s="61"/>
      <c r="T68" s="71"/>
      <c r="U68" s="81"/>
      <c r="V68" s="91">
        <f t="shared" si="28"/>
        <v>0</v>
      </c>
      <c r="W68" s="61">
        <f t="shared" si="25"/>
        <v>8.1</v>
      </c>
      <c r="X68" s="71">
        <f t="shared" si="29"/>
        <v>0</v>
      </c>
      <c r="Y68" s="81">
        <f t="shared" si="30"/>
        <v>0</v>
      </c>
      <c r="Z68" s="91">
        <f t="shared" si="31"/>
        <v>8.1</v>
      </c>
      <c r="AA68" s="98"/>
      <c r="AB68" s="53" t="str">
        <f t="shared" si="27"/>
        <v>Palm Canyon Creek</v>
      </c>
      <c r="AC68" s="35"/>
    </row>
    <row r="69" spans="1:33" x14ac:dyDescent="0.25">
      <c r="A69" s="48" t="s">
        <v>72</v>
      </c>
      <c r="B69" s="49" t="s">
        <v>2</v>
      </c>
      <c r="C69" s="61"/>
      <c r="D69" s="71"/>
      <c r="E69" s="81"/>
      <c r="F69" s="91">
        <f t="shared" si="21"/>
        <v>0</v>
      </c>
      <c r="G69" s="61"/>
      <c r="H69" s="71"/>
      <c r="I69" s="81"/>
      <c r="J69" s="91">
        <f t="shared" si="22"/>
        <v>0</v>
      </c>
      <c r="K69" s="61"/>
      <c r="L69" s="71"/>
      <c r="M69" s="81"/>
      <c r="N69" s="91">
        <f t="shared" si="23"/>
        <v>0</v>
      </c>
      <c r="O69" s="61">
        <v>4.3</v>
      </c>
      <c r="P69" s="71"/>
      <c r="Q69" s="81">
        <v>3</v>
      </c>
      <c r="R69" s="91">
        <f t="shared" si="24"/>
        <v>7.3</v>
      </c>
      <c r="S69" s="61"/>
      <c r="T69" s="71"/>
      <c r="U69" s="81"/>
      <c r="V69" s="91">
        <f t="shared" si="28"/>
        <v>0</v>
      </c>
      <c r="W69" s="61">
        <f t="shared" si="25"/>
        <v>4.3</v>
      </c>
      <c r="X69" s="71">
        <f t="shared" si="29"/>
        <v>0</v>
      </c>
      <c r="Y69" s="81">
        <f t="shared" si="30"/>
        <v>3</v>
      </c>
      <c r="Z69" s="91">
        <f t="shared" si="31"/>
        <v>7.3</v>
      </c>
      <c r="AA69" s="98"/>
      <c r="AB69" s="53" t="str">
        <f t="shared" si="27"/>
        <v>Piru Creek</v>
      </c>
      <c r="AC69" s="35"/>
    </row>
    <row r="70" spans="1:33" x14ac:dyDescent="0.25">
      <c r="A70" s="48" t="s">
        <v>140</v>
      </c>
      <c r="B70" s="49" t="s">
        <v>2</v>
      </c>
      <c r="C70" s="61"/>
      <c r="D70" s="71"/>
      <c r="E70" s="81"/>
      <c r="F70" s="91">
        <f t="shared" si="21"/>
        <v>0</v>
      </c>
      <c r="G70" s="61"/>
      <c r="H70" s="71"/>
      <c r="I70" s="81"/>
      <c r="J70" s="91">
        <f t="shared" si="22"/>
        <v>0</v>
      </c>
      <c r="K70" s="61"/>
      <c r="L70" s="71"/>
      <c r="M70" s="81"/>
      <c r="N70" s="91">
        <f t="shared" si="23"/>
        <v>0</v>
      </c>
      <c r="O70" s="61">
        <v>7.2</v>
      </c>
      <c r="P70" s="71">
        <v>2.2999999999999998</v>
      </c>
      <c r="Q70" s="81">
        <v>0.7</v>
      </c>
      <c r="R70" s="91">
        <f t="shared" si="24"/>
        <v>10.199999999999999</v>
      </c>
      <c r="S70" s="61"/>
      <c r="T70" s="71"/>
      <c r="U70" s="81"/>
      <c r="V70" s="91">
        <f t="shared" si="28"/>
        <v>0</v>
      </c>
      <c r="W70" s="61">
        <f t="shared" si="25"/>
        <v>7.2</v>
      </c>
      <c r="X70" s="71">
        <f t="shared" si="29"/>
        <v>2.2999999999999998</v>
      </c>
      <c r="Y70" s="81">
        <f t="shared" si="30"/>
        <v>0.7</v>
      </c>
      <c r="Z70" s="91">
        <f t="shared" si="31"/>
        <v>10.199999999999999</v>
      </c>
      <c r="AA70" s="98"/>
      <c r="AB70" s="53" t="str">
        <f t="shared" si="27"/>
        <v>San Jacinto (North Fork) River</v>
      </c>
      <c r="AC70" s="35"/>
    </row>
    <row r="71" spans="1:33" x14ac:dyDescent="0.25">
      <c r="A71" s="48" t="s">
        <v>73</v>
      </c>
      <c r="B71" s="49" t="s">
        <v>2</v>
      </c>
      <c r="C71" s="61"/>
      <c r="D71" s="71"/>
      <c r="E71" s="81"/>
      <c r="F71" s="91">
        <f t="shared" si="21"/>
        <v>0</v>
      </c>
      <c r="G71" s="61"/>
      <c r="H71" s="71"/>
      <c r="I71" s="81"/>
      <c r="J71" s="91">
        <f t="shared" si="22"/>
        <v>0</v>
      </c>
      <c r="K71" s="61"/>
      <c r="L71" s="71"/>
      <c r="M71" s="81"/>
      <c r="N71" s="91">
        <f t="shared" si="23"/>
        <v>0</v>
      </c>
      <c r="O71" s="61">
        <v>27.5</v>
      </c>
      <c r="P71" s="71">
        <v>4</v>
      </c>
      <c r="Q71" s="81"/>
      <c r="R71" s="91">
        <f t="shared" si="24"/>
        <v>31.5</v>
      </c>
      <c r="S71" s="61"/>
      <c r="T71" s="71"/>
      <c r="U71" s="81"/>
      <c r="V71" s="91">
        <f t="shared" si="28"/>
        <v>0</v>
      </c>
      <c r="W71" s="61">
        <f t="shared" si="25"/>
        <v>27.5</v>
      </c>
      <c r="X71" s="71">
        <f t="shared" si="29"/>
        <v>4</v>
      </c>
      <c r="Y71" s="81">
        <f t="shared" si="30"/>
        <v>0</v>
      </c>
      <c r="Z71" s="91">
        <f t="shared" si="31"/>
        <v>31.5</v>
      </c>
      <c r="AA71" s="98"/>
      <c r="AB71" s="53" t="str">
        <f t="shared" si="27"/>
        <v>Sespe Creek</v>
      </c>
      <c r="AC71" s="35"/>
    </row>
    <row r="72" spans="1:33" x14ac:dyDescent="0.25">
      <c r="A72" s="48" t="s">
        <v>141</v>
      </c>
      <c r="B72" s="49" t="s">
        <v>2</v>
      </c>
      <c r="C72" s="61"/>
      <c r="D72" s="71"/>
      <c r="E72" s="81"/>
      <c r="F72" s="91">
        <f t="shared" si="21"/>
        <v>0</v>
      </c>
      <c r="G72" s="61"/>
      <c r="H72" s="71"/>
      <c r="I72" s="81"/>
      <c r="J72" s="91">
        <f t="shared" si="22"/>
        <v>0</v>
      </c>
      <c r="K72" s="61"/>
      <c r="L72" s="71"/>
      <c r="M72" s="81"/>
      <c r="N72" s="91">
        <f t="shared" si="23"/>
        <v>0</v>
      </c>
      <c r="O72" s="61">
        <v>33</v>
      </c>
      <c r="P72" s="71"/>
      <c r="Q72" s="81"/>
      <c r="R72" s="91">
        <f t="shared" si="24"/>
        <v>33</v>
      </c>
      <c r="S72" s="61"/>
      <c r="T72" s="71"/>
      <c r="U72" s="81"/>
      <c r="V72" s="91">
        <f t="shared" si="28"/>
        <v>0</v>
      </c>
      <c r="W72" s="61">
        <f t="shared" si="25"/>
        <v>33</v>
      </c>
      <c r="X72" s="71">
        <f t="shared" si="29"/>
        <v>0</v>
      </c>
      <c r="Y72" s="81">
        <f t="shared" si="30"/>
        <v>0</v>
      </c>
      <c r="Z72" s="91">
        <f t="shared" si="31"/>
        <v>33</v>
      </c>
      <c r="AA72" s="98"/>
      <c r="AB72" s="53" t="str">
        <f t="shared" si="27"/>
        <v>Sisquoc River</v>
      </c>
      <c r="AC72" s="35"/>
    </row>
    <row r="73" spans="1:33" x14ac:dyDescent="0.25">
      <c r="A73" s="105" t="s">
        <v>142</v>
      </c>
      <c r="B73" s="49" t="s">
        <v>13</v>
      </c>
      <c r="C73" s="61"/>
      <c r="D73" s="71"/>
      <c r="E73" s="81"/>
      <c r="F73" s="91">
        <f t="shared" si="21"/>
        <v>0</v>
      </c>
      <c r="G73" s="61"/>
      <c r="H73" s="71"/>
      <c r="I73" s="81"/>
      <c r="J73" s="91">
        <f t="shared" si="22"/>
        <v>0</v>
      </c>
      <c r="K73" s="61"/>
      <c r="L73" s="71"/>
      <c r="M73" s="81"/>
      <c r="N73" s="91">
        <f t="shared" si="23"/>
        <v>0</v>
      </c>
      <c r="O73" s="61">
        <v>78</v>
      </c>
      <c r="P73" s="71">
        <v>30.5</v>
      </c>
      <c r="Q73" s="81">
        <v>187.9</v>
      </c>
      <c r="R73" s="91">
        <f t="shared" si="24"/>
        <v>296.39999999999998</v>
      </c>
      <c r="S73" s="61"/>
      <c r="T73" s="71">
        <v>0.5</v>
      </c>
      <c r="U73" s="81">
        <v>28.5</v>
      </c>
      <c r="V73" s="91">
        <f t="shared" si="28"/>
        <v>29</v>
      </c>
      <c r="W73" s="61">
        <f t="shared" si="25"/>
        <v>78</v>
      </c>
      <c r="X73" s="71">
        <f t="shared" si="29"/>
        <v>31</v>
      </c>
      <c r="Y73" s="81">
        <f t="shared" si="30"/>
        <v>216.4</v>
      </c>
      <c r="Z73" s="91">
        <f t="shared" si="31"/>
        <v>325.39999999999998</v>
      </c>
      <c r="AA73" s="98"/>
      <c r="AB73" s="53" t="str">
        <f t="shared" si="27"/>
        <v>Smith River</v>
      </c>
      <c r="AC73" s="35" t="s">
        <v>346</v>
      </c>
    </row>
    <row r="74" spans="1:33" x14ac:dyDescent="0.25">
      <c r="A74" s="151" t="s">
        <v>333</v>
      </c>
      <c r="B74" s="150" t="s">
        <v>6</v>
      </c>
      <c r="C74" s="61">
        <v>1.6</v>
      </c>
      <c r="D74" s="71"/>
      <c r="E74" s="81">
        <v>1.8</v>
      </c>
      <c r="F74" s="91">
        <f t="shared" ref="F74" si="41">C74+D74+E74</f>
        <v>3.4000000000000004</v>
      </c>
      <c r="G74" s="61">
        <v>3.7</v>
      </c>
      <c r="H74" s="71"/>
      <c r="I74" s="81"/>
      <c r="J74" s="91">
        <f t="shared" ref="J74" si="42">G74+H74+I74</f>
        <v>3.7</v>
      </c>
      <c r="K74" s="61"/>
      <c r="L74" s="71"/>
      <c r="M74" s="81"/>
      <c r="N74" s="91">
        <f t="shared" ref="N74" si="43">K74+L74+M74</f>
        <v>0</v>
      </c>
      <c r="O74" s="61"/>
      <c r="P74" s="71"/>
      <c r="Q74" s="81"/>
      <c r="R74" s="91">
        <f t="shared" ref="R74" si="44">O74+P74+Q74</f>
        <v>0</v>
      </c>
      <c r="S74" s="61"/>
      <c r="T74" s="71"/>
      <c r="U74" s="81"/>
      <c r="V74" s="91">
        <f t="shared" ref="V74" si="45">S74+T74+U74</f>
        <v>0</v>
      </c>
      <c r="W74" s="61">
        <f t="shared" si="25"/>
        <v>5.3000000000000007</v>
      </c>
      <c r="X74" s="71">
        <f t="shared" ref="X74" si="46">D74+H74+L74+P74+T74</f>
        <v>0</v>
      </c>
      <c r="Y74" s="81">
        <f t="shared" ref="Y74" si="47">E74+I74+M74+Q74+U74</f>
        <v>1.8</v>
      </c>
      <c r="Z74" s="91">
        <f t="shared" ref="Z74" si="48">F74+J74+N74+R74+V74</f>
        <v>7.1000000000000005</v>
      </c>
      <c r="AA74" s="98"/>
      <c r="AB74" s="53" t="str">
        <f t="shared" ref="AB74" si="49">A74</f>
        <v>Surprise Canyon Creek</v>
      </c>
      <c r="AC74" s="149"/>
    </row>
    <row r="75" spans="1:33" x14ac:dyDescent="0.25">
      <c r="A75" s="105" t="s">
        <v>143</v>
      </c>
      <c r="B75" s="49" t="s">
        <v>7</v>
      </c>
      <c r="C75" s="61"/>
      <c r="D75" s="71"/>
      <c r="E75" s="81">
        <v>17</v>
      </c>
      <c r="F75" s="91">
        <f t="shared" si="21"/>
        <v>17</v>
      </c>
      <c r="G75" s="61"/>
      <c r="H75" s="71"/>
      <c r="I75" s="81"/>
      <c r="J75" s="91">
        <f t="shared" si="22"/>
        <v>0</v>
      </c>
      <c r="K75" s="61"/>
      <c r="L75" s="71"/>
      <c r="M75" s="81"/>
      <c r="N75" s="91">
        <f t="shared" si="23"/>
        <v>0</v>
      </c>
      <c r="O75" s="61">
        <v>42</v>
      </c>
      <c r="P75" s="71">
        <v>22</v>
      </c>
      <c r="Q75" s="81">
        <v>71</v>
      </c>
      <c r="R75" s="91">
        <f t="shared" si="24"/>
        <v>135</v>
      </c>
      <c r="S75" s="61">
        <v>2</v>
      </c>
      <c r="T75" s="71">
        <v>17</v>
      </c>
      <c r="U75" s="81">
        <v>32</v>
      </c>
      <c r="V75" s="91">
        <f t="shared" si="28"/>
        <v>51</v>
      </c>
      <c r="W75" s="61">
        <f t="shared" si="25"/>
        <v>44</v>
      </c>
      <c r="X75" s="71">
        <f t="shared" si="29"/>
        <v>39</v>
      </c>
      <c r="Y75" s="81">
        <f t="shared" si="30"/>
        <v>120</v>
      </c>
      <c r="Z75" s="91">
        <f t="shared" si="31"/>
        <v>203</v>
      </c>
      <c r="AA75" s="98"/>
      <c r="AB75" s="53" t="str">
        <f t="shared" si="27"/>
        <v>Trinity River</v>
      </c>
      <c r="AC75" s="35"/>
    </row>
    <row r="76" spans="1:33" x14ac:dyDescent="0.25">
      <c r="A76" s="48" t="s">
        <v>144</v>
      </c>
      <c r="B76" s="49" t="s">
        <v>3</v>
      </c>
      <c r="C76" s="61">
        <v>3</v>
      </c>
      <c r="D76" s="71"/>
      <c r="E76" s="81"/>
      <c r="F76" s="91">
        <f t="shared" si="21"/>
        <v>3</v>
      </c>
      <c r="G76" s="61">
        <v>37</v>
      </c>
      <c r="H76" s="71">
        <v>17</v>
      </c>
      <c r="I76" s="81"/>
      <c r="J76" s="91">
        <f t="shared" si="22"/>
        <v>54</v>
      </c>
      <c r="K76" s="61"/>
      <c r="L76" s="71"/>
      <c r="M76" s="81"/>
      <c r="N76" s="91">
        <f t="shared" si="23"/>
        <v>0</v>
      </c>
      <c r="O76" s="61">
        <v>7</v>
      </c>
      <c r="P76" s="71">
        <v>6</v>
      </c>
      <c r="Q76" s="81">
        <v>13</v>
      </c>
      <c r="R76" s="91">
        <f t="shared" si="24"/>
        <v>26</v>
      </c>
      <c r="S76" s="61"/>
      <c r="T76" s="71"/>
      <c r="U76" s="81"/>
      <c r="V76" s="91">
        <f t="shared" si="28"/>
        <v>0</v>
      </c>
      <c r="W76" s="61">
        <f t="shared" si="25"/>
        <v>47</v>
      </c>
      <c r="X76" s="71">
        <f t="shared" si="29"/>
        <v>23</v>
      </c>
      <c r="Y76" s="81">
        <f t="shared" si="30"/>
        <v>13</v>
      </c>
      <c r="Z76" s="91">
        <f t="shared" si="31"/>
        <v>83</v>
      </c>
      <c r="AA76" s="98"/>
      <c r="AB76" s="53" t="str">
        <f t="shared" si="27"/>
        <v>Tuolumne River</v>
      </c>
      <c r="AC76" s="35"/>
    </row>
    <row r="77" spans="1:33" x14ac:dyDescent="0.25">
      <c r="A77" s="146" t="s">
        <v>334</v>
      </c>
      <c r="B77" s="150" t="s">
        <v>4</v>
      </c>
      <c r="C77" s="61">
        <v>6.3</v>
      </c>
      <c r="D77" s="71"/>
      <c r="E77" s="81">
        <v>1.7</v>
      </c>
      <c r="F77" s="91">
        <f t="shared" ref="F77" si="50">C77+D77+E77</f>
        <v>8</v>
      </c>
      <c r="G77" s="61"/>
      <c r="H77" s="71"/>
      <c r="I77" s="81"/>
      <c r="J77" s="91">
        <f t="shared" ref="J77" si="51">G77+H77+I77</f>
        <v>0</v>
      </c>
      <c r="K77" s="61"/>
      <c r="L77" s="71"/>
      <c r="M77" s="81"/>
      <c r="N77" s="91">
        <f t="shared" ref="N77" si="52">K77+L77+M77</f>
        <v>0</v>
      </c>
      <c r="O77" s="61">
        <v>17.2</v>
      </c>
      <c r="P77" s="71"/>
      <c r="Q77" s="81">
        <v>2.9</v>
      </c>
      <c r="R77" s="91">
        <f t="shared" ref="R77" si="53">O77+P77+Q77</f>
        <v>20.099999999999998</v>
      </c>
      <c r="S77" s="61"/>
      <c r="T77" s="71"/>
      <c r="U77" s="81"/>
      <c r="V77" s="91">
        <f t="shared" ref="V77" si="54">S77+T77+U77</f>
        <v>0</v>
      </c>
      <c r="W77" s="61">
        <f t="shared" si="25"/>
        <v>23.5</v>
      </c>
      <c r="X77" s="71">
        <f t="shared" ref="X77" si="55">D77+H77+L77+P77+T77</f>
        <v>0</v>
      </c>
      <c r="Y77" s="81">
        <f t="shared" ref="Y77" si="56">E77+I77+M77+Q77+U77</f>
        <v>4.5999999999999996</v>
      </c>
      <c r="Z77" s="91">
        <f t="shared" ref="Z77" si="57">F77+J77+N77+R77+V77</f>
        <v>28.099999999999998</v>
      </c>
      <c r="AA77" s="98"/>
      <c r="AB77" s="53" t="str">
        <f t="shared" ref="AB77" si="58">A77</f>
        <v>Whitewater River</v>
      </c>
      <c r="AC77" s="149"/>
    </row>
    <row r="78" spans="1:33" s="15" customFormat="1" x14ac:dyDescent="0.25">
      <c r="A78" s="50" t="s">
        <v>0</v>
      </c>
      <c r="B78" s="50"/>
      <c r="C78" s="62"/>
      <c r="D78" s="72"/>
      <c r="E78" s="82"/>
      <c r="F78" s="92"/>
      <c r="G78" s="62"/>
      <c r="H78" s="72"/>
      <c r="I78" s="82"/>
      <c r="J78" s="92"/>
      <c r="K78" s="62"/>
      <c r="L78" s="72"/>
      <c r="M78" s="82"/>
      <c r="N78" s="92"/>
      <c r="O78" s="62"/>
      <c r="P78" s="72"/>
      <c r="Q78" s="82"/>
      <c r="R78" s="92"/>
      <c r="S78" s="62"/>
      <c r="T78" s="72"/>
      <c r="U78" s="82"/>
      <c r="V78" s="92"/>
      <c r="W78" s="62">
        <f>SUM(W53:W77)</f>
        <v>796.8</v>
      </c>
      <c r="X78" s="72">
        <f>SUM(X53:X77)</f>
        <v>189.2</v>
      </c>
      <c r="Y78" s="82">
        <f>SUM(Y53:Y77)</f>
        <v>800.69999999999993</v>
      </c>
      <c r="Z78" s="92">
        <f>SUM(Z53:Z77)</f>
        <v>1786.6999999999998</v>
      </c>
      <c r="AA78" s="99">
        <f>COUNT(Z53:Z77)</f>
        <v>25</v>
      </c>
      <c r="AB78" s="50" t="s">
        <v>23</v>
      </c>
      <c r="AC78" s="35" t="s">
        <v>263</v>
      </c>
      <c r="AG78" s="16"/>
    </row>
    <row r="79" spans="1:33" s="15" customFormat="1" x14ac:dyDescent="0.25">
      <c r="A79" s="50"/>
      <c r="B79" s="50"/>
      <c r="C79" s="62"/>
      <c r="D79" s="72"/>
      <c r="E79" s="82"/>
      <c r="F79" s="92"/>
      <c r="G79" s="62"/>
      <c r="H79" s="72"/>
      <c r="I79" s="82"/>
      <c r="J79" s="92"/>
      <c r="K79" s="62"/>
      <c r="L79" s="72"/>
      <c r="M79" s="82"/>
      <c r="N79" s="92"/>
      <c r="O79" s="62"/>
      <c r="P79" s="72"/>
      <c r="Q79" s="82"/>
      <c r="R79" s="92"/>
      <c r="S79" s="62"/>
      <c r="T79" s="72"/>
      <c r="U79" s="82"/>
      <c r="V79" s="92"/>
      <c r="W79" s="62"/>
      <c r="X79" s="72"/>
      <c r="Y79" s="82"/>
      <c r="Z79" s="92"/>
      <c r="AA79" s="99"/>
      <c r="AB79" s="50"/>
      <c r="AC79" s="35"/>
      <c r="AG79" s="16"/>
    </row>
    <row r="80" spans="1:33" s="9" customFormat="1" ht="16.3" x14ac:dyDescent="0.3">
      <c r="A80" s="47" t="s">
        <v>60</v>
      </c>
      <c r="B80" s="47"/>
      <c r="C80" s="60"/>
      <c r="D80" s="70"/>
      <c r="E80" s="80"/>
      <c r="F80" s="90"/>
      <c r="G80" s="60"/>
      <c r="H80" s="70"/>
      <c r="I80" s="80"/>
      <c r="J80" s="90"/>
      <c r="K80" s="60"/>
      <c r="L80" s="70"/>
      <c r="M80" s="80"/>
      <c r="N80" s="90"/>
      <c r="O80" s="60"/>
      <c r="P80" s="70"/>
      <c r="Q80" s="80"/>
      <c r="R80" s="90"/>
      <c r="S80" s="60"/>
      <c r="T80" s="70"/>
      <c r="U80" s="80"/>
      <c r="V80" s="90"/>
      <c r="W80" s="60"/>
      <c r="X80" s="70"/>
      <c r="Y80" s="80"/>
      <c r="Z80" s="90"/>
      <c r="AA80" s="97"/>
      <c r="AB80" s="47"/>
      <c r="AC80" s="35"/>
      <c r="AG80" s="11"/>
    </row>
    <row r="81" spans="1:33" s="22" customFormat="1" x14ac:dyDescent="0.25">
      <c r="A81" s="106" t="s">
        <v>145</v>
      </c>
      <c r="B81" s="52" t="s">
        <v>61</v>
      </c>
      <c r="C81" s="64"/>
      <c r="D81" s="74">
        <v>11</v>
      </c>
      <c r="E81" s="84">
        <v>1.5</v>
      </c>
      <c r="F81" s="91">
        <f>C81+D81+E81</f>
        <v>12.5</v>
      </c>
      <c r="G81" s="64"/>
      <c r="H81" s="74"/>
      <c r="I81" s="84">
        <v>1</v>
      </c>
      <c r="J81" s="91">
        <f>G81+H81+I81</f>
        <v>1</v>
      </c>
      <c r="K81" s="64"/>
      <c r="L81" s="74"/>
      <c r="M81" s="84"/>
      <c r="N81" s="91">
        <f>K81+L81+M81</f>
        <v>0</v>
      </c>
      <c r="O81" s="64">
        <v>11.7</v>
      </c>
      <c r="P81" s="74">
        <v>20.5</v>
      </c>
      <c r="Q81" s="84">
        <v>190.1</v>
      </c>
      <c r="R81" s="91">
        <f>O81+P81+Q81</f>
        <v>222.3</v>
      </c>
      <c r="S81" s="64"/>
      <c r="T81" s="74">
        <v>3</v>
      </c>
      <c r="U81" s="84">
        <v>58.2</v>
      </c>
      <c r="V81" s="91">
        <f>S81+T81+U81</f>
        <v>61.2</v>
      </c>
      <c r="W81" s="61">
        <f>C81+G81+K81+O81+S81</f>
        <v>11.7</v>
      </c>
      <c r="X81" s="71">
        <f>D81+H81+L81+P81+T81</f>
        <v>34.5</v>
      </c>
      <c r="Y81" s="81">
        <f>E81+I81+M81+Q81+U81</f>
        <v>250.8</v>
      </c>
      <c r="Z81" s="91">
        <f>F81+J81+N81+R81+V81</f>
        <v>297</v>
      </c>
      <c r="AA81" s="101"/>
      <c r="AB81" s="53" t="str">
        <f>A81</f>
        <v>Klamath River</v>
      </c>
      <c r="AC81" s="35"/>
      <c r="AG81" s="23"/>
    </row>
    <row r="82" spans="1:33" s="15" customFormat="1" x14ac:dyDescent="0.25">
      <c r="A82" s="50" t="s">
        <v>0</v>
      </c>
      <c r="B82" s="50"/>
      <c r="C82" s="62"/>
      <c r="D82" s="72"/>
      <c r="E82" s="82"/>
      <c r="F82" s="92"/>
      <c r="G82" s="62"/>
      <c r="H82" s="72"/>
      <c r="I82" s="82"/>
      <c r="J82" s="92"/>
      <c r="K82" s="62"/>
      <c r="L82" s="72"/>
      <c r="M82" s="82"/>
      <c r="N82" s="92"/>
      <c r="O82" s="62"/>
      <c r="P82" s="72"/>
      <c r="Q82" s="82"/>
      <c r="R82" s="92"/>
      <c r="S82" s="62"/>
      <c r="T82" s="72"/>
      <c r="U82" s="82"/>
      <c r="V82" s="92"/>
      <c r="W82" s="62">
        <f>SUM(W81:W81)</f>
        <v>11.7</v>
      </c>
      <c r="X82" s="72">
        <f>SUM(X81:X81)</f>
        <v>34.5</v>
      </c>
      <c r="Y82" s="82">
        <f>SUM(Y81:Y81)</f>
        <v>250.8</v>
      </c>
      <c r="Z82" s="92">
        <f>SUM(Z81:Z81)</f>
        <v>297</v>
      </c>
      <c r="AA82" s="99">
        <f>COUNT(Z81:Z81)</f>
        <v>1</v>
      </c>
      <c r="AB82" s="50" t="s">
        <v>60</v>
      </c>
      <c r="AC82" s="35" t="s">
        <v>259</v>
      </c>
      <c r="AG82" s="16"/>
    </row>
    <row r="83" spans="1:33" x14ac:dyDescent="0.25">
      <c r="A83" s="48"/>
      <c r="B83" s="49"/>
      <c r="C83" s="61"/>
      <c r="D83" s="71"/>
      <c r="E83" s="81"/>
      <c r="F83" s="91"/>
      <c r="G83" s="61"/>
      <c r="H83" s="71"/>
      <c r="I83" s="81"/>
      <c r="J83" s="91"/>
      <c r="K83" s="61"/>
      <c r="L83" s="71"/>
      <c r="M83" s="81"/>
      <c r="N83" s="91"/>
      <c r="O83" s="61"/>
      <c r="P83" s="71"/>
      <c r="Q83" s="81"/>
      <c r="R83" s="91"/>
      <c r="S83" s="61"/>
      <c r="T83" s="71"/>
      <c r="U83" s="81"/>
      <c r="V83" s="91"/>
      <c r="W83" s="61"/>
      <c r="X83" s="71"/>
      <c r="Y83" s="81"/>
      <c r="Z83" s="91"/>
      <c r="AA83" s="102"/>
      <c r="AB83" s="53"/>
      <c r="AC83" s="35"/>
    </row>
    <row r="84" spans="1:33" s="9" customFormat="1" ht="16.3" x14ac:dyDescent="0.3">
      <c r="A84" s="47" t="s">
        <v>25</v>
      </c>
      <c r="B84" s="47"/>
      <c r="C84" s="60"/>
      <c r="D84" s="70"/>
      <c r="E84" s="80"/>
      <c r="F84" s="90"/>
      <c r="G84" s="60"/>
      <c r="H84" s="70"/>
      <c r="I84" s="80"/>
      <c r="J84" s="90"/>
      <c r="K84" s="60"/>
      <c r="L84" s="70"/>
      <c r="M84" s="80"/>
      <c r="N84" s="90"/>
      <c r="O84" s="60"/>
      <c r="P84" s="70"/>
      <c r="Q84" s="80"/>
      <c r="R84" s="90"/>
      <c r="S84" s="60"/>
      <c r="T84" s="70"/>
      <c r="U84" s="80"/>
      <c r="V84" s="90"/>
      <c r="W84" s="60"/>
      <c r="X84" s="70"/>
      <c r="Y84" s="80"/>
      <c r="Z84" s="90"/>
      <c r="AA84" s="97"/>
      <c r="AB84" s="47"/>
      <c r="AC84" s="35"/>
      <c r="AG84" s="11"/>
    </row>
    <row r="85" spans="1:33" x14ac:dyDescent="0.25">
      <c r="A85" s="48" t="s">
        <v>146</v>
      </c>
      <c r="B85" s="49" t="s">
        <v>9</v>
      </c>
      <c r="C85" s="61"/>
      <c r="D85" s="71"/>
      <c r="E85" s="81"/>
      <c r="F85" s="91">
        <f>C85+D85+E85</f>
        <v>0</v>
      </c>
      <c r="G85" s="61">
        <v>12</v>
      </c>
      <c r="H85" s="71"/>
      <c r="I85" s="81"/>
      <c r="J85" s="91">
        <f>G85+H85+I85</f>
        <v>12</v>
      </c>
      <c r="K85" s="61"/>
      <c r="L85" s="71"/>
      <c r="M85" s="81"/>
      <c r="N85" s="91">
        <f>K85+L85+M85</f>
        <v>0</v>
      </c>
      <c r="O85" s="61">
        <v>18</v>
      </c>
      <c r="P85" s="71"/>
      <c r="Q85" s="81">
        <v>46</v>
      </c>
      <c r="R85" s="91">
        <f>O85+P85+Q85</f>
        <v>64</v>
      </c>
      <c r="S85" s="61"/>
      <c r="T85" s="71"/>
      <c r="U85" s="81"/>
      <c r="V85" s="91">
        <f>S85+T85+U85</f>
        <v>0</v>
      </c>
      <c r="W85" s="61">
        <f>C85+G85+K85+O85+S85</f>
        <v>30</v>
      </c>
      <c r="X85" s="71">
        <f>D85+H85+L85+P85+T85</f>
        <v>0</v>
      </c>
      <c r="Y85" s="81">
        <f>E85+I85+M85+Q85+U85</f>
        <v>46</v>
      </c>
      <c r="Z85" s="91">
        <f>F85+J85+N85+R85+V85</f>
        <v>76</v>
      </c>
      <c r="AA85" s="98"/>
      <c r="AB85" s="53" t="str">
        <f>A85</f>
        <v>Cache la Poudre River</v>
      </c>
      <c r="AC85" s="35"/>
    </row>
    <row r="86" spans="1:33" s="15" customFormat="1" x14ac:dyDescent="0.25">
      <c r="A86" s="50" t="s">
        <v>0</v>
      </c>
      <c r="B86" s="50"/>
      <c r="C86" s="62"/>
      <c r="D86" s="72"/>
      <c r="E86" s="82"/>
      <c r="F86" s="92"/>
      <c r="G86" s="62"/>
      <c r="H86" s="72"/>
      <c r="I86" s="82"/>
      <c r="J86" s="92"/>
      <c r="K86" s="62"/>
      <c r="L86" s="72"/>
      <c r="M86" s="82"/>
      <c r="N86" s="92"/>
      <c r="O86" s="62"/>
      <c r="P86" s="72"/>
      <c r="Q86" s="82"/>
      <c r="R86" s="92"/>
      <c r="S86" s="62"/>
      <c r="T86" s="72"/>
      <c r="U86" s="82"/>
      <c r="V86" s="92"/>
      <c r="W86" s="62">
        <f>SUM(W85)</f>
        <v>30</v>
      </c>
      <c r="X86" s="72">
        <f>SUM(X85)</f>
        <v>0</v>
      </c>
      <c r="Y86" s="82">
        <f>SUM(Y85)</f>
        <v>46</v>
      </c>
      <c r="Z86" s="92">
        <f>SUM(Z85)</f>
        <v>76</v>
      </c>
      <c r="AA86" s="99">
        <f>COUNT(Z85:Z85)</f>
        <v>1</v>
      </c>
      <c r="AB86" s="50" t="s">
        <v>25</v>
      </c>
      <c r="AC86" s="35"/>
      <c r="AG86" s="16"/>
    </row>
    <row r="87" spans="1:33" x14ac:dyDescent="0.25">
      <c r="A87" s="48"/>
      <c r="B87" s="49"/>
      <c r="C87" s="61"/>
      <c r="D87" s="71"/>
      <c r="E87" s="81"/>
      <c r="F87" s="91"/>
      <c r="G87" s="61"/>
      <c r="H87" s="71"/>
      <c r="I87" s="81"/>
      <c r="J87" s="91"/>
      <c r="K87" s="61"/>
      <c r="L87" s="71"/>
      <c r="M87" s="81"/>
      <c r="N87" s="91"/>
      <c r="O87" s="61"/>
      <c r="P87" s="71"/>
      <c r="Q87" s="81"/>
      <c r="R87" s="91"/>
      <c r="S87" s="61"/>
      <c r="T87" s="71"/>
      <c r="U87" s="81"/>
      <c r="V87" s="91"/>
      <c r="W87" s="61"/>
      <c r="X87" s="71"/>
      <c r="Y87" s="81"/>
      <c r="Z87" s="91"/>
      <c r="AA87" s="98"/>
      <c r="AB87" s="53"/>
      <c r="AC87" s="35"/>
    </row>
    <row r="88" spans="1:33" s="9" customFormat="1" ht="16.3" x14ac:dyDescent="0.3">
      <c r="A88" s="47" t="s">
        <v>26</v>
      </c>
      <c r="B88" s="47"/>
      <c r="C88" s="60"/>
      <c r="D88" s="70"/>
      <c r="E88" s="80"/>
      <c r="F88" s="90"/>
      <c r="G88" s="60"/>
      <c r="H88" s="70"/>
      <c r="I88" s="80"/>
      <c r="J88" s="90"/>
      <c r="K88" s="60"/>
      <c r="L88" s="70"/>
      <c r="M88" s="80"/>
      <c r="N88" s="90"/>
      <c r="O88" s="60"/>
      <c r="P88" s="70"/>
      <c r="Q88" s="80"/>
      <c r="R88" s="90"/>
      <c r="S88" s="60"/>
      <c r="T88" s="70"/>
      <c r="U88" s="80"/>
      <c r="V88" s="90"/>
      <c r="W88" s="60"/>
      <c r="X88" s="70"/>
      <c r="Y88" s="80"/>
      <c r="Z88" s="90"/>
      <c r="AA88" s="97"/>
      <c r="AB88" s="47"/>
      <c r="AC88" s="35"/>
      <c r="AG88" s="11"/>
    </row>
    <row r="89" spans="1:33" x14ac:dyDescent="0.25">
      <c r="A89" s="48" t="s">
        <v>147</v>
      </c>
      <c r="B89" s="49" t="s">
        <v>6</v>
      </c>
      <c r="C89" s="61"/>
      <c r="D89" s="71"/>
      <c r="E89" s="81"/>
      <c r="F89" s="91">
        <f>C89+D89+E89</f>
        <v>0</v>
      </c>
      <c r="G89" s="61"/>
      <c r="H89" s="71">
        <v>25.3</v>
      </c>
      <c r="I89" s="81"/>
      <c r="J89" s="91">
        <f>G89+H89+I89</f>
        <v>25.3</v>
      </c>
      <c r="K89" s="61"/>
      <c r="L89" s="71"/>
      <c r="M89" s="81"/>
      <c r="N89" s="91">
        <f>K89+L89+M89</f>
        <v>0</v>
      </c>
      <c r="O89" s="61"/>
      <c r="P89" s="71"/>
      <c r="Q89" s="81"/>
      <c r="R89" s="91">
        <f>O89+P89+Q89</f>
        <v>0</v>
      </c>
      <c r="S89" s="61"/>
      <c r="T89" s="71"/>
      <c r="U89" s="81"/>
      <c r="V89" s="91">
        <f>S89+T89+U89</f>
        <v>0</v>
      </c>
      <c r="W89" s="61">
        <f t="shared" ref="W89:W92" si="59">C89+G89+K89+O89+S89</f>
        <v>0</v>
      </c>
      <c r="X89" s="71">
        <f t="shared" ref="X89:Z92" si="60">D89+H89+L89+P89+T89</f>
        <v>25.3</v>
      </c>
      <c r="Y89" s="81">
        <f t="shared" si="60"/>
        <v>0</v>
      </c>
      <c r="Z89" s="91">
        <f t="shared" si="60"/>
        <v>25.3</v>
      </c>
      <c r="AA89" s="98"/>
      <c r="AB89" s="53" t="str">
        <f t="shared" ref="AB89:AB91" si="61">A89</f>
        <v>Eightmile River</v>
      </c>
      <c r="AC89" s="35"/>
    </row>
    <row r="90" spans="1:33" x14ac:dyDescent="0.25">
      <c r="A90" s="146" t="s">
        <v>327</v>
      </c>
      <c r="B90" s="150" t="s">
        <v>6</v>
      </c>
      <c r="C90" s="61"/>
      <c r="D90" s="71"/>
      <c r="E90" s="81"/>
      <c r="F90" s="91">
        <f>C90+D90+E90</f>
        <v>0</v>
      </c>
      <c r="G90" s="61"/>
      <c r="H90" s="71"/>
      <c r="I90" s="81">
        <v>61.7</v>
      </c>
      <c r="J90" s="91">
        <f>G90+H90+I90</f>
        <v>61.7</v>
      </c>
      <c r="K90" s="61"/>
      <c r="L90" s="71"/>
      <c r="M90" s="81"/>
      <c r="N90" s="91">
        <f>K90+L90+M90</f>
        <v>0</v>
      </c>
      <c r="O90" s="61"/>
      <c r="P90" s="71"/>
      <c r="Q90" s="81"/>
      <c r="R90" s="91">
        <f>O90+P90+Q90</f>
        <v>0</v>
      </c>
      <c r="S90" s="61"/>
      <c r="T90" s="71"/>
      <c r="U90" s="81"/>
      <c r="V90" s="91">
        <f>S90+T90+U90</f>
        <v>0</v>
      </c>
      <c r="W90" s="61">
        <f t="shared" si="59"/>
        <v>0</v>
      </c>
      <c r="X90" s="71">
        <f t="shared" ref="X90" si="62">D90+H90+L90+P90+T90</f>
        <v>0</v>
      </c>
      <c r="Y90" s="81">
        <f t="shared" ref="Y90" si="63">E90+I90+M90+Q90+U90</f>
        <v>61.7</v>
      </c>
      <c r="Z90" s="91">
        <f t="shared" ref="Z90" si="64">F90+J90+N90+R90+V90</f>
        <v>61.7</v>
      </c>
      <c r="AA90" s="98"/>
      <c r="AB90" s="53" t="str">
        <f t="shared" ref="AB90" si="65">A90</f>
        <v>Farmington River &amp; Salmon Brook</v>
      </c>
      <c r="AC90" s="149"/>
    </row>
    <row r="91" spans="1:33" x14ac:dyDescent="0.25">
      <c r="A91" s="48" t="s">
        <v>148</v>
      </c>
      <c r="B91" s="49" t="s">
        <v>6</v>
      </c>
      <c r="C91" s="61"/>
      <c r="D91" s="71"/>
      <c r="E91" s="81"/>
      <c r="F91" s="91">
        <f>C91+D91+E91</f>
        <v>0</v>
      </c>
      <c r="G91" s="61"/>
      <c r="H91" s="71"/>
      <c r="I91" s="81">
        <v>15.1</v>
      </c>
      <c r="J91" s="91">
        <f>G91+H91+I91</f>
        <v>15.1</v>
      </c>
      <c r="K91" s="61"/>
      <c r="L91" s="71"/>
      <c r="M91" s="81"/>
      <c r="N91" s="91">
        <f>K91+L91+M91</f>
        <v>0</v>
      </c>
      <c r="O91" s="61"/>
      <c r="P91" s="71"/>
      <c r="Q91" s="81"/>
      <c r="R91" s="91">
        <f>O91+P91+Q91</f>
        <v>0</v>
      </c>
      <c r="S91" s="61"/>
      <c r="T91" s="71"/>
      <c r="U91" s="81"/>
      <c r="V91" s="91">
        <f>S91+T91+U91</f>
        <v>0</v>
      </c>
      <c r="W91" s="61">
        <f t="shared" si="59"/>
        <v>0</v>
      </c>
      <c r="X91" s="71">
        <f t="shared" si="60"/>
        <v>0</v>
      </c>
      <c r="Y91" s="81">
        <f t="shared" si="60"/>
        <v>15.1</v>
      </c>
      <c r="Z91" s="91">
        <f t="shared" si="60"/>
        <v>15.1</v>
      </c>
      <c r="AA91" s="98"/>
      <c r="AB91" s="53" t="str">
        <f t="shared" si="61"/>
        <v>Farmington (West Branch) River</v>
      </c>
      <c r="AC91" s="35"/>
    </row>
    <row r="92" spans="1:33" x14ac:dyDescent="0.25">
      <c r="A92" s="146" t="s">
        <v>340</v>
      </c>
      <c r="B92" s="150" t="s">
        <v>6</v>
      </c>
      <c r="C92" s="164"/>
      <c r="D92" s="165"/>
      <c r="E92" s="166"/>
      <c r="F92" s="91">
        <f>C92+D92+E92</f>
        <v>0</v>
      </c>
      <c r="G92" s="164"/>
      <c r="H92" s="165"/>
      <c r="I92" s="166">
        <v>30.8</v>
      </c>
      <c r="J92" s="91">
        <f>G92+H92+I92</f>
        <v>30.8</v>
      </c>
      <c r="K92" s="164"/>
      <c r="L92" s="165"/>
      <c r="M92" s="166"/>
      <c r="N92" s="91">
        <f>K92+L92+M92</f>
        <v>0</v>
      </c>
      <c r="O92" s="164"/>
      <c r="P92" s="165"/>
      <c r="Q92" s="166"/>
      <c r="R92" s="91">
        <f>O92+P92+Q92</f>
        <v>0</v>
      </c>
      <c r="S92" s="164"/>
      <c r="T92" s="165"/>
      <c r="U92" s="166"/>
      <c r="V92" s="91">
        <f>S92+T92+U92</f>
        <v>0</v>
      </c>
      <c r="W92" s="61">
        <f t="shared" si="59"/>
        <v>0</v>
      </c>
      <c r="X92" s="71">
        <f t="shared" si="60"/>
        <v>0</v>
      </c>
      <c r="Y92" s="81">
        <f t="shared" si="60"/>
        <v>30.8</v>
      </c>
      <c r="Z92" s="91">
        <f t="shared" si="60"/>
        <v>30.8</v>
      </c>
      <c r="AA92" s="147"/>
      <c r="AB92" s="151" t="s">
        <v>340</v>
      </c>
      <c r="AC92" s="149"/>
    </row>
    <row r="93" spans="1:33" s="15" customFormat="1" x14ac:dyDescent="0.25">
      <c r="A93" s="50" t="s">
        <v>0</v>
      </c>
      <c r="B93" s="50"/>
      <c r="C93" s="62"/>
      <c r="D93" s="72"/>
      <c r="E93" s="82"/>
      <c r="F93" s="92"/>
      <c r="G93" s="62"/>
      <c r="H93" s="72"/>
      <c r="I93" s="82"/>
      <c r="J93" s="92"/>
      <c r="K93" s="62"/>
      <c r="L93" s="72"/>
      <c r="M93" s="82"/>
      <c r="N93" s="92"/>
      <c r="O93" s="62"/>
      <c r="P93" s="72"/>
      <c r="Q93" s="82"/>
      <c r="R93" s="92"/>
      <c r="S93" s="62"/>
      <c r="T93" s="72"/>
      <c r="U93" s="82"/>
      <c r="V93" s="92"/>
      <c r="W93" s="62">
        <f>SUM(W89:W92)</f>
        <v>0</v>
      </c>
      <c r="X93" s="72">
        <f>SUM(X89:X92)</f>
        <v>25.3</v>
      </c>
      <c r="Y93" s="82">
        <f>SUM(Y89:Y92)</f>
        <v>107.6</v>
      </c>
      <c r="Z93" s="92">
        <f>SUM(Z89:Z92)</f>
        <v>132.9</v>
      </c>
      <c r="AA93" s="99">
        <f>COUNT(Z89:Z92)</f>
        <v>4</v>
      </c>
      <c r="AB93" s="50" t="s">
        <v>26</v>
      </c>
      <c r="AC93" s="35"/>
      <c r="AG93" s="16"/>
    </row>
    <row r="94" spans="1:33" s="15" customFormat="1" x14ac:dyDescent="0.25">
      <c r="A94" s="156"/>
      <c r="B94" s="156"/>
      <c r="C94" s="157"/>
      <c r="D94" s="158"/>
      <c r="E94" s="159"/>
      <c r="F94" s="160"/>
      <c r="G94" s="157"/>
      <c r="H94" s="158"/>
      <c r="I94" s="159"/>
      <c r="J94" s="160"/>
      <c r="K94" s="157"/>
      <c r="L94" s="158"/>
      <c r="M94" s="159"/>
      <c r="N94" s="160"/>
      <c r="O94" s="157"/>
      <c r="P94" s="158"/>
      <c r="Q94" s="159"/>
      <c r="R94" s="160"/>
      <c r="S94" s="157"/>
      <c r="T94" s="158"/>
      <c r="U94" s="159"/>
      <c r="V94" s="160"/>
      <c r="W94" s="157"/>
      <c r="X94" s="158"/>
      <c r="Y94" s="159"/>
      <c r="Z94" s="160"/>
      <c r="AA94" s="161"/>
      <c r="AB94" s="156"/>
      <c r="AC94" s="149"/>
      <c r="AG94" s="16"/>
    </row>
    <row r="95" spans="1:33" s="15" customFormat="1" ht="16.3" x14ac:dyDescent="0.3">
      <c r="A95" s="152" t="s">
        <v>328</v>
      </c>
      <c r="B95" s="156"/>
      <c r="C95" s="157"/>
      <c r="D95" s="158"/>
      <c r="E95" s="159"/>
      <c r="F95" s="160"/>
      <c r="G95" s="157"/>
      <c r="H95" s="158"/>
      <c r="I95" s="159"/>
      <c r="J95" s="160"/>
      <c r="K95" s="157"/>
      <c r="L95" s="158"/>
      <c r="M95" s="159"/>
      <c r="N95" s="160"/>
      <c r="O95" s="157"/>
      <c r="P95" s="158"/>
      <c r="Q95" s="159"/>
      <c r="R95" s="160"/>
      <c r="S95" s="157"/>
      <c r="T95" s="158"/>
      <c r="U95" s="159"/>
      <c r="V95" s="160"/>
      <c r="W95" s="157"/>
      <c r="X95" s="158"/>
      <c r="Y95" s="159"/>
      <c r="Z95" s="160"/>
      <c r="AA95" s="161"/>
      <c r="AB95" s="156"/>
      <c r="AC95" s="149"/>
      <c r="AG95" s="16"/>
    </row>
    <row r="96" spans="1:33" x14ac:dyDescent="0.25">
      <c r="A96" s="105" t="s">
        <v>329</v>
      </c>
      <c r="B96" s="49" t="s">
        <v>6</v>
      </c>
      <c r="C96" s="61"/>
      <c r="D96" s="71"/>
      <c r="E96" s="81"/>
      <c r="F96" s="91">
        <f>C96+D96+E96</f>
        <v>0</v>
      </c>
      <c r="G96" s="61">
        <v>24</v>
      </c>
      <c r="H96" s="71">
        <v>52</v>
      </c>
      <c r="I96" s="81">
        <v>34</v>
      </c>
      <c r="J96" s="91">
        <f>G96+H96+I96</f>
        <v>110</v>
      </c>
      <c r="K96" s="61"/>
      <c r="L96" s="71"/>
      <c r="M96" s="81"/>
      <c r="N96" s="91">
        <f>K96+L96+M96</f>
        <v>0</v>
      </c>
      <c r="O96" s="61"/>
      <c r="P96" s="71"/>
      <c r="Q96" s="81"/>
      <c r="R96" s="91">
        <f>O96+P96+Q96</f>
        <v>0</v>
      </c>
      <c r="S96" s="61"/>
      <c r="T96" s="71"/>
      <c r="U96" s="81"/>
      <c r="V96" s="91">
        <f>S96+T96+U96</f>
        <v>0</v>
      </c>
      <c r="W96" s="61">
        <f>C96+G96+K96+O96+S96</f>
        <v>24</v>
      </c>
      <c r="X96" s="71">
        <f>D96+H96+L96+P96+T96</f>
        <v>52</v>
      </c>
      <c r="Y96" s="81">
        <f>E96+I96+M96+Q96+U96</f>
        <v>34</v>
      </c>
      <c r="Z96" s="91">
        <f>F96+J96+N96+R96+V96</f>
        <v>110</v>
      </c>
      <c r="AA96" s="98"/>
      <c r="AB96" s="53" t="str">
        <f>A96</f>
        <v>Wood-Pawcatuck Watershed</v>
      </c>
      <c r="AC96" s="35"/>
    </row>
    <row r="97" spans="1:38" s="15" customFormat="1" x14ac:dyDescent="0.25">
      <c r="A97" s="50" t="s">
        <v>0</v>
      </c>
      <c r="B97" s="50"/>
      <c r="C97" s="62"/>
      <c r="D97" s="72"/>
      <c r="E97" s="82"/>
      <c r="F97" s="92"/>
      <c r="G97" s="62"/>
      <c r="H97" s="72"/>
      <c r="I97" s="82"/>
      <c r="J97" s="92"/>
      <c r="K97" s="62"/>
      <c r="L97" s="72"/>
      <c r="M97" s="82"/>
      <c r="N97" s="92"/>
      <c r="O97" s="62"/>
      <c r="P97" s="72"/>
      <c r="Q97" s="82"/>
      <c r="R97" s="92"/>
      <c r="S97" s="62"/>
      <c r="T97" s="72"/>
      <c r="U97" s="82"/>
      <c r="V97" s="92"/>
      <c r="W97" s="62">
        <f>SUM(W96)</f>
        <v>24</v>
      </c>
      <c r="X97" s="72">
        <f>SUM(X96)</f>
        <v>52</v>
      </c>
      <c r="Y97" s="82">
        <f>SUM(Y96)</f>
        <v>34</v>
      </c>
      <c r="Z97" s="92">
        <f>SUM(Z96)</f>
        <v>110</v>
      </c>
      <c r="AA97" s="99">
        <f>COUNT(Z96:Z96)</f>
        <v>1</v>
      </c>
      <c r="AB97" s="50" t="s">
        <v>328</v>
      </c>
      <c r="AC97" s="35" t="s">
        <v>330</v>
      </c>
      <c r="AG97" s="16"/>
    </row>
    <row r="98" spans="1:38" s="9" customFormat="1" ht="16.3" x14ac:dyDescent="0.3">
      <c r="A98" s="47"/>
      <c r="B98" s="47"/>
      <c r="C98" s="60"/>
      <c r="D98" s="70"/>
      <c r="E98" s="80"/>
      <c r="F98" s="90"/>
      <c r="G98" s="60"/>
      <c r="H98" s="70"/>
      <c r="I98" s="80"/>
      <c r="J98" s="90"/>
      <c r="K98" s="60"/>
      <c r="L98" s="70"/>
      <c r="M98" s="80"/>
      <c r="N98" s="90"/>
      <c r="O98" s="60"/>
      <c r="P98" s="70"/>
      <c r="Q98" s="80"/>
      <c r="R98" s="90"/>
      <c r="S98" s="60"/>
      <c r="T98" s="70"/>
      <c r="U98" s="80"/>
      <c r="V98" s="90"/>
      <c r="W98" s="60"/>
      <c r="X98" s="70"/>
      <c r="Y98" s="80"/>
      <c r="Z98" s="90"/>
      <c r="AA98" s="97"/>
      <c r="AB98" s="47"/>
      <c r="AC98" s="35"/>
      <c r="AG98" s="11"/>
    </row>
    <row r="99" spans="1:38" s="9" customFormat="1" ht="16.3" x14ac:dyDescent="0.3">
      <c r="A99" s="47" t="s">
        <v>27</v>
      </c>
      <c r="B99" s="47"/>
      <c r="C99" s="60"/>
      <c r="D99" s="70"/>
      <c r="E99" s="80"/>
      <c r="F99" s="90"/>
      <c r="G99" s="60"/>
      <c r="H99" s="70"/>
      <c r="I99" s="80"/>
      <c r="J99" s="90"/>
      <c r="K99" s="60"/>
      <c r="L99" s="70"/>
      <c r="M99" s="80"/>
      <c r="N99" s="90"/>
      <c r="O99" s="60"/>
      <c r="P99" s="70"/>
      <c r="Q99" s="80"/>
      <c r="R99" s="90"/>
      <c r="S99" s="60"/>
      <c r="T99" s="70"/>
      <c r="U99" s="80"/>
      <c r="V99" s="90"/>
      <c r="W99" s="60"/>
      <c r="X99" s="70"/>
      <c r="Y99" s="80"/>
      <c r="Z99" s="90"/>
      <c r="AA99" s="97"/>
      <c r="AB99" s="47"/>
      <c r="AC99" s="35"/>
      <c r="AG99" s="11"/>
    </row>
    <row r="100" spans="1:38" x14ac:dyDescent="0.25">
      <c r="A100" s="53" t="s">
        <v>82</v>
      </c>
      <c r="B100" s="49" t="s">
        <v>6</v>
      </c>
      <c r="C100" s="61"/>
      <c r="D100" s="71"/>
      <c r="E100" s="81"/>
      <c r="F100" s="91">
        <f>C100+D100+E100</f>
        <v>0</v>
      </c>
      <c r="G100" s="61"/>
      <c r="H100" s="71">
        <v>25.6</v>
      </c>
      <c r="I100" s="81">
        <v>173.4</v>
      </c>
      <c r="J100" s="91">
        <f>G100+H100+I100</f>
        <v>199</v>
      </c>
      <c r="K100" s="61"/>
      <c r="L100" s="71"/>
      <c r="M100" s="81"/>
      <c r="N100" s="91">
        <f>K100+L100+M100</f>
        <v>0</v>
      </c>
      <c r="O100" s="61"/>
      <c r="P100" s="71"/>
      <c r="Q100" s="81"/>
      <c r="R100" s="91">
        <f>O100+P100+Q100</f>
        <v>0</v>
      </c>
      <c r="S100" s="61"/>
      <c r="T100" s="71"/>
      <c r="U100" s="81"/>
      <c r="V100" s="91">
        <f>S100+T100+U100</f>
        <v>0</v>
      </c>
      <c r="W100" s="61">
        <f>C100+G100+K100+O100+S100</f>
        <v>0</v>
      </c>
      <c r="X100" s="71">
        <f>D100+H100+L100+P100+T100</f>
        <v>25.6</v>
      </c>
      <c r="Y100" s="81">
        <f>E100+I100+M100+Q100+U100</f>
        <v>173.4</v>
      </c>
      <c r="Z100" s="91">
        <f>F100+J100+N100+R100+V100</f>
        <v>199</v>
      </c>
      <c r="AA100" s="98"/>
      <c r="AB100" s="53" t="str">
        <f>A100</f>
        <v>White Clay Creek</v>
      </c>
      <c r="AC100" s="35"/>
    </row>
    <row r="101" spans="1:38" s="15" customFormat="1" x14ac:dyDescent="0.25">
      <c r="A101" s="50" t="s">
        <v>0</v>
      </c>
      <c r="B101" s="50"/>
      <c r="C101" s="62"/>
      <c r="D101" s="72"/>
      <c r="E101" s="82"/>
      <c r="F101" s="92"/>
      <c r="G101" s="62"/>
      <c r="H101" s="72"/>
      <c r="I101" s="82"/>
      <c r="J101" s="92"/>
      <c r="K101" s="62"/>
      <c r="L101" s="72"/>
      <c r="M101" s="82"/>
      <c r="N101" s="92"/>
      <c r="O101" s="62"/>
      <c r="P101" s="72"/>
      <c r="Q101" s="82"/>
      <c r="R101" s="92"/>
      <c r="S101" s="62"/>
      <c r="T101" s="72"/>
      <c r="U101" s="82"/>
      <c r="V101" s="92"/>
      <c r="W101" s="62">
        <f>SUM(W100)</f>
        <v>0</v>
      </c>
      <c r="X101" s="72">
        <f>SUM(X100)</f>
        <v>25.6</v>
      </c>
      <c r="Y101" s="82">
        <f>SUM(Y100)</f>
        <v>173.4</v>
      </c>
      <c r="Z101" s="92">
        <f>SUM(Z100)</f>
        <v>199</v>
      </c>
      <c r="AA101" s="99">
        <f>COUNT(Z100:Z100)</f>
        <v>1</v>
      </c>
      <c r="AB101" s="50" t="s">
        <v>27</v>
      </c>
      <c r="AC101" s="35" t="s">
        <v>262</v>
      </c>
      <c r="AG101" s="16"/>
    </row>
    <row r="102" spans="1:38" s="9" customFormat="1" ht="16.3" x14ac:dyDescent="0.3">
      <c r="A102" s="47"/>
      <c r="B102" s="47"/>
      <c r="C102" s="60"/>
      <c r="D102" s="70"/>
      <c r="E102" s="80"/>
      <c r="F102" s="90"/>
      <c r="G102" s="60"/>
      <c r="H102" s="70"/>
      <c r="I102" s="80"/>
      <c r="J102" s="90"/>
      <c r="K102" s="60"/>
      <c r="L102" s="70"/>
      <c r="M102" s="80"/>
      <c r="N102" s="90"/>
      <c r="O102" s="60"/>
      <c r="P102" s="70"/>
      <c r="Q102" s="80"/>
      <c r="R102" s="90"/>
      <c r="S102" s="60"/>
      <c r="T102" s="70"/>
      <c r="U102" s="80"/>
      <c r="V102" s="90"/>
      <c r="W102" s="60"/>
      <c r="X102" s="70"/>
      <c r="Y102" s="80"/>
      <c r="Z102" s="90"/>
      <c r="AA102" s="97"/>
      <c r="AB102" s="47"/>
      <c r="AC102" s="35"/>
      <c r="AG102" s="11"/>
    </row>
    <row r="103" spans="1:38" s="9" customFormat="1" ht="16.3" x14ac:dyDescent="0.3">
      <c r="A103" s="47" t="s">
        <v>28</v>
      </c>
      <c r="B103" s="47"/>
      <c r="C103" s="60"/>
      <c r="D103" s="70"/>
      <c r="E103" s="80"/>
      <c r="F103" s="90"/>
      <c r="G103" s="60"/>
      <c r="H103" s="70"/>
      <c r="I103" s="80"/>
      <c r="J103" s="90"/>
      <c r="K103" s="60"/>
      <c r="L103" s="70"/>
      <c r="M103" s="80"/>
      <c r="N103" s="90"/>
      <c r="O103" s="60"/>
      <c r="P103" s="70"/>
      <c r="Q103" s="80"/>
      <c r="R103" s="90"/>
      <c r="S103" s="60"/>
      <c r="T103" s="70"/>
      <c r="U103" s="80"/>
      <c r="V103" s="90"/>
      <c r="W103" s="60"/>
      <c r="X103" s="70"/>
      <c r="Y103" s="80"/>
      <c r="Z103" s="90"/>
      <c r="AA103" s="97"/>
      <c r="AB103" s="47"/>
      <c r="AC103" s="35"/>
      <c r="AG103" s="11"/>
    </row>
    <row r="104" spans="1:38" x14ac:dyDescent="0.25">
      <c r="A104" s="48" t="s">
        <v>149</v>
      </c>
      <c r="B104" s="49" t="s">
        <v>7</v>
      </c>
      <c r="C104" s="61"/>
      <c r="D104" s="71"/>
      <c r="E104" s="81"/>
      <c r="F104" s="91">
        <f>C104+D104+E104</f>
        <v>0</v>
      </c>
      <c r="G104" s="61"/>
      <c r="H104" s="71"/>
      <c r="I104" s="81"/>
      <c r="J104" s="91">
        <f>G104+H104+I104</f>
        <v>0</v>
      </c>
      <c r="K104" s="61"/>
      <c r="L104" s="71"/>
      <c r="M104" s="81"/>
      <c r="N104" s="91">
        <f>K104+L104+M104</f>
        <v>0</v>
      </c>
      <c r="O104" s="61"/>
      <c r="P104" s="71"/>
      <c r="Q104" s="81"/>
      <c r="R104" s="91">
        <f>O104+P104+Q104</f>
        <v>0</v>
      </c>
      <c r="S104" s="61">
        <v>1.3</v>
      </c>
      <c r="T104" s="71">
        <v>5.8</v>
      </c>
      <c r="U104" s="81">
        <v>0.5</v>
      </c>
      <c r="V104" s="91">
        <f>S104+T104+U104</f>
        <v>7.6</v>
      </c>
      <c r="W104" s="61">
        <f t="shared" ref="W104:W105" si="66">C104+G104+K104+O104+S104</f>
        <v>1.3</v>
      </c>
      <c r="X104" s="71">
        <f t="shared" ref="X104:Z105" si="67">D104+H104+L104+P104+T104</f>
        <v>5.8</v>
      </c>
      <c r="Y104" s="81">
        <f t="shared" si="67"/>
        <v>0.5</v>
      </c>
      <c r="Z104" s="91">
        <f t="shared" si="67"/>
        <v>7.6</v>
      </c>
      <c r="AA104" s="98"/>
      <c r="AB104" s="53" t="str">
        <f t="shared" ref="AB104:AB105" si="68">A104</f>
        <v>Loxahatchee River</v>
      </c>
      <c r="AC104" s="35"/>
    </row>
    <row r="105" spans="1:38" x14ac:dyDescent="0.25">
      <c r="A105" s="48" t="s">
        <v>150</v>
      </c>
      <c r="B105" s="49" t="s">
        <v>6</v>
      </c>
      <c r="C105" s="61"/>
      <c r="D105" s="71"/>
      <c r="E105" s="81"/>
      <c r="F105" s="91">
        <f>C105+D105+E105</f>
        <v>0</v>
      </c>
      <c r="G105" s="61">
        <v>31.4</v>
      </c>
      <c r="H105" s="71">
        <v>2.1</v>
      </c>
      <c r="I105" s="81">
        <v>8.1</v>
      </c>
      <c r="J105" s="91">
        <f>G105+H105+I105</f>
        <v>41.6</v>
      </c>
      <c r="K105" s="61"/>
      <c r="L105" s="71"/>
      <c r="M105" s="81"/>
      <c r="N105" s="91">
        <f>K105+L105+M105</f>
        <v>0</v>
      </c>
      <c r="O105" s="61"/>
      <c r="P105" s="71"/>
      <c r="Q105" s="81"/>
      <c r="R105" s="91">
        <f>O105+P105+Q105</f>
        <v>0</v>
      </c>
      <c r="S105" s="61"/>
      <c r="T105" s="71"/>
      <c r="U105" s="81"/>
      <c r="V105" s="91">
        <f>S105+T105+U105</f>
        <v>0</v>
      </c>
      <c r="W105" s="61">
        <f t="shared" si="66"/>
        <v>31.4</v>
      </c>
      <c r="X105" s="71">
        <f t="shared" si="67"/>
        <v>2.1</v>
      </c>
      <c r="Y105" s="81">
        <f t="shared" si="67"/>
        <v>8.1</v>
      </c>
      <c r="Z105" s="91">
        <f t="shared" si="67"/>
        <v>41.6</v>
      </c>
      <c r="AA105" s="98"/>
      <c r="AB105" s="53" t="str">
        <f t="shared" si="68"/>
        <v>Wekiva River</v>
      </c>
      <c r="AC105" s="35"/>
    </row>
    <row r="106" spans="1:38" s="15" customFormat="1" x14ac:dyDescent="0.25">
      <c r="A106" s="50" t="s">
        <v>0</v>
      </c>
      <c r="B106" s="50"/>
      <c r="C106" s="62"/>
      <c r="D106" s="72"/>
      <c r="E106" s="82"/>
      <c r="F106" s="92"/>
      <c r="G106" s="62"/>
      <c r="H106" s="72"/>
      <c r="I106" s="82"/>
      <c r="J106" s="92"/>
      <c r="K106" s="62"/>
      <c r="L106" s="72"/>
      <c r="M106" s="82"/>
      <c r="N106" s="92"/>
      <c r="O106" s="62"/>
      <c r="P106" s="72"/>
      <c r="Q106" s="82"/>
      <c r="R106" s="92"/>
      <c r="S106" s="62"/>
      <c r="T106" s="72"/>
      <c r="U106" s="82"/>
      <c r="V106" s="92"/>
      <c r="W106" s="62">
        <f>SUM(W104:W105)</f>
        <v>32.699999999999996</v>
      </c>
      <c r="X106" s="72">
        <f>SUM(X104:X105)</f>
        <v>7.9</v>
      </c>
      <c r="Y106" s="82">
        <f>SUM(Y104:Y105)</f>
        <v>8.6</v>
      </c>
      <c r="Z106" s="92">
        <f>SUM(Z104:Z105)</f>
        <v>49.2</v>
      </c>
      <c r="AA106" s="99">
        <f>COUNT(Z104:Z105)</f>
        <v>2</v>
      </c>
      <c r="AB106" s="50" t="s">
        <v>28</v>
      </c>
      <c r="AC106" s="35"/>
      <c r="AG106" s="16"/>
    </row>
    <row r="107" spans="1:38" s="9" customFormat="1" ht="16.3" x14ac:dyDescent="0.3">
      <c r="A107" s="47"/>
      <c r="B107" s="47"/>
      <c r="C107" s="60"/>
      <c r="D107" s="70"/>
      <c r="E107" s="80"/>
      <c r="F107" s="90"/>
      <c r="G107" s="60"/>
      <c r="H107" s="70"/>
      <c r="I107" s="80"/>
      <c r="J107" s="90"/>
      <c r="K107" s="60"/>
      <c r="L107" s="70"/>
      <c r="M107" s="80"/>
      <c r="N107" s="90"/>
      <c r="O107" s="60"/>
      <c r="P107" s="70"/>
      <c r="Q107" s="80"/>
      <c r="R107" s="90"/>
      <c r="S107" s="60"/>
      <c r="T107" s="70"/>
      <c r="U107" s="80"/>
      <c r="V107" s="90"/>
      <c r="W107" s="60"/>
      <c r="X107" s="70"/>
      <c r="Y107" s="80"/>
      <c r="Z107" s="90"/>
      <c r="AA107" s="97"/>
      <c r="AB107" s="47"/>
      <c r="AC107" s="35"/>
      <c r="AG107" s="11"/>
    </row>
    <row r="108" spans="1:38" s="9" customFormat="1" ht="16.3" x14ac:dyDescent="0.3">
      <c r="A108" s="47" t="s">
        <v>29</v>
      </c>
      <c r="B108" s="47"/>
      <c r="C108" s="60"/>
      <c r="D108" s="70"/>
      <c r="E108" s="80"/>
      <c r="F108" s="90"/>
      <c r="G108" s="60"/>
      <c r="H108" s="70"/>
      <c r="I108" s="80"/>
      <c r="J108" s="90"/>
      <c r="K108" s="60"/>
      <c r="L108" s="70"/>
      <c r="M108" s="80"/>
      <c r="N108" s="90"/>
      <c r="O108" s="60"/>
      <c r="P108" s="70"/>
      <c r="Q108" s="80"/>
      <c r="R108" s="90"/>
      <c r="S108" s="60"/>
      <c r="T108" s="70"/>
      <c r="U108" s="80"/>
      <c r="V108" s="90"/>
      <c r="W108" s="60"/>
      <c r="X108" s="70"/>
      <c r="Y108" s="80"/>
      <c r="Z108" s="90"/>
      <c r="AA108" s="97"/>
      <c r="AB108" s="47"/>
      <c r="AC108" s="35"/>
      <c r="AG108" s="11"/>
    </row>
    <row r="109" spans="1:38" x14ac:dyDescent="0.25">
      <c r="A109" s="53" t="s">
        <v>151</v>
      </c>
      <c r="B109" s="49" t="s">
        <v>2</v>
      </c>
      <c r="C109" s="61"/>
      <c r="D109" s="71"/>
      <c r="E109" s="81"/>
      <c r="F109" s="91">
        <f>C109+D109+E109</f>
        <v>0</v>
      </c>
      <c r="G109" s="61"/>
      <c r="H109" s="71"/>
      <c r="I109" s="81"/>
      <c r="J109" s="91">
        <f>G109+H109+I109</f>
        <v>0</v>
      </c>
      <c r="K109" s="61"/>
      <c r="L109" s="71"/>
      <c r="M109" s="81"/>
      <c r="N109" s="91">
        <f>K109+L109+M109</f>
        <v>0</v>
      </c>
      <c r="O109" s="61">
        <v>41.6</v>
      </c>
      <c r="P109" s="71">
        <v>2.5</v>
      </c>
      <c r="Q109" s="81">
        <v>14.6</v>
      </c>
      <c r="R109" s="91">
        <f>O109+P109+Q109</f>
        <v>58.7</v>
      </c>
      <c r="S109" s="61"/>
      <c r="T109" s="71"/>
      <c r="U109" s="81"/>
      <c r="V109" s="91">
        <f>S109+T109+U109</f>
        <v>0</v>
      </c>
      <c r="W109" s="61">
        <f>C109+G109+K109+O109+S109</f>
        <v>41.6</v>
      </c>
      <c r="X109" s="71">
        <f>D109+H109+L109+P109+T109</f>
        <v>2.5</v>
      </c>
      <c r="Y109" s="81">
        <f>E109+I109+M109+Q109+U109</f>
        <v>14.6</v>
      </c>
      <c r="Z109" s="91">
        <f>F109+J109+N109+R109+V109</f>
        <v>58.7</v>
      </c>
      <c r="AA109" s="98"/>
      <c r="AB109" s="53" t="str">
        <f>A109</f>
        <v>Chattooga River</v>
      </c>
      <c r="AC109" s="34"/>
      <c r="AD109" s="24"/>
      <c r="AE109" s="24"/>
      <c r="AF109" s="24"/>
      <c r="AG109" s="25"/>
      <c r="AH109" s="17"/>
      <c r="AI109" s="17"/>
      <c r="AJ109" s="17"/>
      <c r="AL109" s="14"/>
    </row>
    <row r="110" spans="1:38" s="15" customFormat="1" x14ac:dyDescent="0.25">
      <c r="A110" s="50" t="s">
        <v>0</v>
      </c>
      <c r="B110" s="50"/>
      <c r="C110" s="62"/>
      <c r="D110" s="72"/>
      <c r="E110" s="82"/>
      <c r="F110" s="92"/>
      <c r="G110" s="62"/>
      <c r="H110" s="72"/>
      <c r="I110" s="82"/>
      <c r="J110" s="92"/>
      <c r="K110" s="62"/>
      <c r="L110" s="72"/>
      <c r="M110" s="82"/>
      <c r="N110" s="92"/>
      <c r="O110" s="62"/>
      <c r="P110" s="72"/>
      <c r="Q110" s="82"/>
      <c r="R110" s="92"/>
      <c r="S110" s="62"/>
      <c r="T110" s="72"/>
      <c r="U110" s="82"/>
      <c r="V110" s="92"/>
      <c r="W110" s="62">
        <f>SUM(W109)</f>
        <v>41.6</v>
      </c>
      <c r="X110" s="72">
        <f>SUM(X109)</f>
        <v>2.5</v>
      </c>
      <c r="Y110" s="82">
        <f>SUM(Y109)</f>
        <v>14.6</v>
      </c>
      <c r="Z110" s="92">
        <f>SUM(Z109)</f>
        <v>58.7</v>
      </c>
      <c r="AA110" s="99">
        <f>COUNT(Z109:Z109)</f>
        <v>1</v>
      </c>
      <c r="AB110" s="50" t="s">
        <v>29</v>
      </c>
      <c r="AC110" s="35" t="s">
        <v>260</v>
      </c>
      <c r="AG110" s="16"/>
    </row>
    <row r="111" spans="1:38" s="9" customFormat="1" ht="16.3" x14ac:dyDescent="0.3">
      <c r="A111" s="47"/>
      <c r="B111" s="47"/>
      <c r="C111" s="60"/>
      <c r="D111" s="70"/>
      <c r="E111" s="80"/>
      <c r="F111" s="90"/>
      <c r="G111" s="60"/>
      <c r="H111" s="70"/>
      <c r="I111" s="80"/>
      <c r="J111" s="90"/>
      <c r="K111" s="60"/>
      <c r="L111" s="70"/>
      <c r="M111" s="80"/>
      <c r="N111" s="90"/>
      <c r="O111" s="60"/>
      <c r="P111" s="70"/>
      <c r="Q111" s="80"/>
      <c r="R111" s="90"/>
      <c r="S111" s="60"/>
      <c r="T111" s="70"/>
      <c r="U111" s="80"/>
      <c r="V111" s="90"/>
      <c r="W111" s="60"/>
      <c r="X111" s="70"/>
      <c r="Y111" s="80"/>
      <c r="Z111" s="90"/>
      <c r="AA111" s="97"/>
      <c r="AB111" s="47"/>
      <c r="AC111" s="35"/>
      <c r="AG111" s="11"/>
    </row>
    <row r="112" spans="1:38" s="9" customFormat="1" ht="16.3" x14ac:dyDescent="0.3">
      <c r="A112" s="47" t="s">
        <v>30</v>
      </c>
      <c r="B112" s="47"/>
      <c r="C112" s="60"/>
      <c r="D112" s="70"/>
      <c r="E112" s="80"/>
      <c r="F112" s="90"/>
      <c r="G112" s="60"/>
      <c r="H112" s="70"/>
      <c r="I112" s="80"/>
      <c r="J112" s="90"/>
      <c r="K112" s="60"/>
      <c r="L112" s="70"/>
      <c r="M112" s="80"/>
      <c r="N112" s="90"/>
      <c r="O112" s="60"/>
      <c r="P112" s="70"/>
      <c r="Q112" s="80"/>
      <c r="R112" s="90"/>
      <c r="S112" s="60"/>
      <c r="T112" s="70"/>
      <c r="U112" s="80"/>
      <c r="V112" s="90"/>
      <c r="W112" s="60"/>
      <c r="X112" s="70"/>
      <c r="Y112" s="80"/>
      <c r="Z112" s="90"/>
      <c r="AA112" s="97"/>
      <c r="AB112" s="47"/>
      <c r="AC112" s="35"/>
      <c r="AG112" s="11"/>
    </row>
    <row r="113" spans="1:38" s="26" customFormat="1" x14ac:dyDescent="0.25">
      <c r="A113" s="51" t="s">
        <v>74</v>
      </c>
      <c r="B113" s="52" t="s">
        <v>12</v>
      </c>
      <c r="C113" s="64">
        <v>23.4</v>
      </c>
      <c r="D113" s="74"/>
      <c r="E113" s="84"/>
      <c r="F113" s="94">
        <f>C113+D113+E113</f>
        <v>23.4</v>
      </c>
      <c r="G113" s="66"/>
      <c r="H113" s="76"/>
      <c r="I113" s="86"/>
      <c r="J113" s="91">
        <f>G113+H113+I113</f>
        <v>0</v>
      </c>
      <c r="K113" s="66"/>
      <c r="L113" s="76"/>
      <c r="M113" s="86"/>
      <c r="N113" s="91">
        <f>K113+L113+M113</f>
        <v>0</v>
      </c>
      <c r="O113" s="66"/>
      <c r="P113" s="76"/>
      <c r="Q113" s="86"/>
      <c r="R113" s="91">
        <f>O113+P113+Q113</f>
        <v>0</v>
      </c>
      <c r="S113" s="66"/>
      <c r="T113" s="76"/>
      <c r="U113" s="86"/>
      <c r="V113" s="91">
        <f>S113+T113+U113</f>
        <v>0</v>
      </c>
      <c r="W113" s="61">
        <f t="shared" ref="W113:W133" si="69">C113+G113+K113+O113+S113</f>
        <v>23.4</v>
      </c>
      <c r="X113" s="71">
        <f t="shared" ref="X113:Z117" si="70">D113+H113+L113+P113+T113</f>
        <v>0</v>
      </c>
      <c r="Y113" s="81">
        <f t="shared" si="70"/>
        <v>0</v>
      </c>
      <c r="Z113" s="91">
        <f t="shared" si="70"/>
        <v>23.4</v>
      </c>
      <c r="AA113" s="103"/>
      <c r="AB113" s="53" t="str">
        <f t="shared" ref="AB113:AB133" si="71">A113</f>
        <v>Battle Creek</v>
      </c>
      <c r="AC113" s="35"/>
      <c r="AG113" s="27"/>
    </row>
    <row r="114" spans="1:38" s="26" customFormat="1" x14ac:dyDescent="0.25">
      <c r="A114" s="51" t="s">
        <v>253</v>
      </c>
      <c r="B114" s="52" t="s">
        <v>12</v>
      </c>
      <c r="C114" s="64">
        <v>35</v>
      </c>
      <c r="D114" s="74"/>
      <c r="E114" s="84"/>
      <c r="F114" s="94">
        <f>C114+D114+E114</f>
        <v>35</v>
      </c>
      <c r="G114" s="66"/>
      <c r="H114" s="76"/>
      <c r="I114" s="86"/>
      <c r="J114" s="91">
        <f>G114+H114+I114</f>
        <v>0</v>
      </c>
      <c r="K114" s="66"/>
      <c r="L114" s="76"/>
      <c r="M114" s="86"/>
      <c r="N114" s="91">
        <f>K114+L114+M114</f>
        <v>0</v>
      </c>
      <c r="O114" s="66"/>
      <c r="P114" s="76"/>
      <c r="Q114" s="86"/>
      <c r="R114" s="91">
        <f>O114+P114+Q114</f>
        <v>0</v>
      </c>
      <c r="S114" s="66"/>
      <c r="T114" s="76"/>
      <c r="U114" s="86"/>
      <c r="V114" s="91">
        <f>S114+T114+U114</f>
        <v>0</v>
      </c>
      <c r="W114" s="61">
        <f t="shared" si="69"/>
        <v>35</v>
      </c>
      <c r="X114" s="71">
        <f t="shared" si="70"/>
        <v>0</v>
      </c>
      <c r="Y114" s="81">
        <f t="shared" si="70"/>
        <v>0</v>
      </c>
      <c r="Z114" s="91">
        <f t="shared" si="70"/>
        <v>35</v>
      </c>
      <c r="AA114" s="103"/>
      <c r="AB114" s="53" t="str">
        <f t="shared" si="71"/>
        <v>Big Jacks Creek</v>
      </c>
      <c r="AC114" s="35"/>
      <c r="AG114" s="27"/>
    </row>
    <row r="115" spans="1:38" s="26" customFormat="1" x14ac:dyDescent="0.25">
      <c r="A115" s="51" t="s">
        <v>152</v>
      </c>
      <c r="B115" s="52" t="s">
        <v>12</v>
      </c>
      <c r="C115" s="64">
        <v>38.700000000000003</v>
      </c>
      <c r="D115" s="74"/>
      <c r="E115" s="84">
        <v>0.6</v>
      </c>
      <c r="F115" s="94">
        <f>C115+D115+E115</f>
        <v>39.300000000000004</v>
      </c>
      <c r="G115" s="66"/>
      <c r="H115" s="76"/>
      <c r="I115" s="86"/>
      <c r="J115" s="91">
        <f>G115+H115+I115</f>
        <v>0</v>
      </c>
      <c r="K115" s="66"/>
      <c r="L115" s="76"/>
      <c r="M115" s="86"/>
      <c r="N115" s="91">
        <f>K115+L115+M115</f>
        <v>0</v>
      </c>
      <c r="O115" s="66"/>
      <c r="P115" s="76"/>
      <c r="Q115" s="86"/>
      <c r="R115" s="91">
        <f>O115+P115+Q115</f>
        <v>0</v>
      </c>
      <c r="S115" s="66"/>
      <c r="T115" s="76"/>
      <c r="U115" s="86"/>
      <c r="V115" s="91">
        <f>S115+T115+U115</f>
        <v>0</v>
      </c>
      <c r="W115" s="61">
        <f t="shared" si="69"/>
        <v>38.700000000000003</v>
      </c>
      <c r="X115" s="71">
        <f t="shared" si="70"/>
        <v>0</v>
      </c>
      <c r="Y115" s="81">
        <f t="shared" si="70"/>
        <v>0.6</v>
      </c>
      <c r="Z115" s="91">
        <f t="shared" si="70"/>
        <v>39.300000000000004</v>
      </c>
      <c r="AA115" s="103"/>
      <c r="AB115" s="53" t="str">
        <f t="shared" si="71"/>
        <v>Bruneau River</v>
      </c>
      <c r="AC115" s="35"/>
      <c r="AG115" s="27"/>
    </row>
    <row r="116" spans="1:38" s="26" customFormat="1" x14ac:dyDescent="0.25">
      <c r="A116" s="51" t="s">
        <v>153</v>
      </c>
      <c r="B116" s="52" t="s">
        <v>12</v>
      </c>
      <c r="C116" s="64">
        <v>0.4</v>
      </c>
      <c r="D116" s="74"/>
      <c r="E116" s="84"/>
      <c r="F116" s="94">
        <f>C116+D116+E116</f>
        <v>0.4</v>
      </c>
      <c r="G116" s="66"/>
      <c r="H116" s="76"/>
      <c r="I116" s="86"/>
      <c r="J116" s="91">
        <f>G116+H116+I116</f>
        <v>0</v>
      </c>
      <c r="K116" s="66"/>
      <c r="L116" s="76"/>
      <c r="M116" s="86"/>
      <c r="N116" s="91">
        <f>K116+L116+M116</f>
        <v>0</v>
      </c>
      <c r="O116" s="66"/>
      <c r="P116" s="76"/>
      <c r="Q116" s="86"/>
      <c r="R116" s="91">
        <f>O116+P116+Q116</f>
        <v>0</v>
      </c>
      <c r="S116" s="66"/>
      <c r="T116" s="76"/>
      <c r="U116" s="86"/>
      <c r="V116" s="91">
        <f>S116+T116+U116</f>
        <v>0</v>
      </c>
      <c r="W116" s="61">
        <f t="shared" si="69"/>
        <v>0.4</v>
      </c>
      <c r="X116" s="71">
        <f t="shared" si="70"/>
        <v>0</v>
      </c>
      <c r="Y116" s="81">
        <f t="shared" si="70"/>
        <v>0</v>
      </c>
      <c r="Z116" s="91">
        <f t="shared" si="70"/>
        <v>0.4</v>
      </c>
      <c r="AA116" s="103"/>
      <c r="AB116" s="53" t="str">
        <f t="shared" si="71"/>
        <v>Bruneau (West Fork) River</v>
      </c>
      <c r="AC116" s="35"/>
      <c r="AG116" s="27"/>
    </row>
    <row r="117" spans="1:38" x14ac:dyDescent="0.25">
      <c r="A117" s="48" t="s">
        <v>154</v>
      </c>
      <c r="B117" s="49" t="s">
        <v>2</v>
      </c>
      <c r="C117" s="65"/>
      <c r="D117" s="75"/>
      <c r="E117" s="85"/>
      <c r="F117" s="94">
        <f>C117+D117+E117</f>
        <v>0</v>
      </c>
      <c r="G117" s="61"/>
      <c r="H117" s="71"/>
      <c r="I117" s="81"/>
      <c r="J117" s="91">
        <f>G117+H117+I117</f>
        <v>0</v>
      </c>
      <c r="K117" s="61"/>
      <c r="L117" s="71"/>
      <c r="M117" s="81"/>
      <c r="N117" s="91">
        <f>K117+L117+M117</f>
        <v>0</v>
      </c>
      <c r="O117" s="61">
        <v>54</v>
      </c>
      <c r="P117" s="71"/>
      <c r="Q117" s="81">
        <v>131</v>
      </c>
      <c r="R117" s="91">
        <f>O117+P117+Q117</f>
        <v>185</v>
      </c>
      <c r="S117" s="61"/>
      <c r="T117" s="71"/>
      <c r="U117" s="81"/>
      <c r="V117" s="91">
        <f>S117+T117+U117</f>
        <v>0</v>
      </c>
      <c r="W117" s="61">
        <f t="shared" si="69"/>
        <v>54</v>
      </c>
      <c r="X117" s="71">
        <f t="shared" si="70"/>
        <v>0</v>
      </c>
      <c r="Y117" s="81">
        <f t="shared" si="70"/>
        <v>131</v>
      </c>
      <c r="Z117" s="91">
        <f t="shared" si="70"/>
        <v>185</v>
      </c>
      <c r="AA117" s="98"/>
      <c r="AB117" s="53" t="str">
        <f t="shared" si="71"/>
        <v>Clearwater (Middle Fork) River</v>
      </c>
      <c r="AC117" s="34"/>
      <c r="AD117" s="24"/>
      <c r="AE117" s="24"/>
      <c r="AF117" s="24"/>
      <c r="AG117" s="25"/>
      <c r="AL117" s="14"/>
    </row>
    <row r="118" spans="1:38" x14ac:dyDescent="0.25">
      <c r="A118" s="48" t="s">
        <v>70</v>
      </c>
      <c r="B118" s="49" t="s">
        <v>12</v>
      </c>
      <c r="C118" s="65">
        <v>2.6</v>
      </c>
      <c r="D118" s="75"/>
      <c r="E118" s="85"/>
      <c r="F118" s="94">
        <f t="shared" ref="F118:F126" si="72">C118+D118+E118</f>
        <v>2.6</v>
      </c>
      <c r="G118" s="61"/>
      <c r="H118" s="71"/>
      <c r="I118" s="81"/>
      <c r="J118" s="91">
        <f t="shared" ref="J118:J132" si="73">G118+H118+I118</f>
        <v>0</v>
      </c>
      <c r="K118" s="61"/>
      <c r="L118" s="71"/>
      <c r="M118" s="81"/>
      <c r="N118" s="91">
        <f t="shared" ref="N118:N132" si="74">K118+L118+M118</f>
        <v>0</v>
      </c>
      <c r="O118" s="61"/>
      <c r="P118" s="71"/>
      <c r="Q118" s="81"/>
      <c r="R118" s="91">
        <f t="shared" ref="R118:R132" si="75">O118+P118+Q118</f>
        <v>0</v>
      </c>
      <c r="S118" s="61"/>
      <c r="T118" s="71"/>
      <c r="U118" s="81"/>
      <c r="V118" s="91">
        <f t="shared" ref="V118:V132" si="76">S118+T118+U118</f>
        <v>0</v>
      </c>
      <c r="W118" s="61">
        <f t="shared" si="69"/>
        <v>2.6</v>
      </c>
      <c r="X118" s="71">
        <f t="shared" ref="X118:X132" si="77">D118+H118+L118+P118+T118</f>
        <v>0</v>
      </c>
      <c r="Y118" s="81">
        <f t="shared" ref="Y118:Y132" si="78">E118+I118+M118+Q118+U118</f>
        <v>0</v>
      </c>
      <c r="Z118" s="91">
        <f t="shared" ref="Z118:Z132" si="79">F118+J118+N118+R118+V118</f>
        <v>2.6</v>
      </c>
      <c r="AA118" s="98"/>
      <c r="AB118" s="53" t="str">
        <f t="shared" si="71"/>
        <v>Cottonwood Creek</v>
      </c>
      <c r="AC118" s="34"/>
      <c r="AD118" s="24"/>
      <c r="AE118" s="24"/>
      <c r="AF118" s="24"/>
      <c r="AG118" s="25"/>
      <c r="AL118" s="14"/>
    </row>
    <row r="119" spans="1:38" x14ac:dyDescent="0.25">
      <c r="A119" s="48" t="s">
        <v>76</v>
      </c>
      <c r="B119" s="49" t="s">
        <v>12</v>
      </c>
      <c r="C119" s="65">
        <v>13.1</v>
      </c>
      <c r="D119" s="75"/>
      <c r="E119" s="85"/>
      <c r="F119" s="94">
        <f t="shared" si="72"/>
        <v>13.1</v>
      </c>
      <c r="G119" s="61"/>
      <c r="H119" s="71"/>
      <c r="I119" s="81"/>
      <c r="J119" s="91">
        <f t="shared" si="73"/>
        <v>0</v>
      </c>
      <c r="K119" s="61"/>
      <c r="L119" s="71"/>
      <c r="M119" s="81"/>
      <c r="N119" s="91">
        <f t="shared" si="74"/>
        <v>0</v>
      </c>
      <c r="O119" s="61"/>
      <c r="P119" s="71"/>
      <c r="Q119" s="81"/>
      <c r="R119" s="91">
        <f t="shared" si="75"/>
        <v>0</v>
      </c>
      <c r="S119" s="61"/>
      <c r="T119" s="71"/>
      <c r="U119" s="81"/>
      <c r="V119" s="91">
        <f t="shared" si="76"/>
        <v>0</v>
      </c>
      <c r="W119" s="61">
        <f t="shared" si="69"/>
        <v>13.1</v>
      </c>
      <c r="X119" s="71">
        <f t="shared" si="77"/>
        <v>0</v>
      </c>
      <c r="Y119" s="81">
        <f t="shared" si="78"/>
        <v>0</v>
      </c>
      <c r="Z119" s="91">
        <f t="shared" si="79"/>
        <v>13.1</v>
      </c>
      <c r="AA119" s="98"/>
      <c r="AB119" s="53" t="str">
        <f t="shared" si="71"/>
        <v>Deep Creek</v>
      </c>
      <c r="AC119" s="34"/>
      <c r="AD119" s="24"/>
      <c r="AE119" s="24"/>
      <c r="AF119" s="24"/>
      <c r="AG119" s="25"/>
      <c r="AL119" s="14"/>
    </row>
    <row r="120" spans="1:38" x14ac:dyDescent="0.25">
      <c r="A120" s="48" t="s">
        <v>75</v>
      </c>
      <c r="B120" s="49" t="s">
        <v>12</v>
      </c>
      <c r="C120" s="65">
        <v>9.3000000000000007</v>
      </c>
      <c r="D120" s="75"/>
      <c r="E120" s="85"/>
      <c r="F120" s="94">
        <f t="shared" si="72"/>
        <v>9.3000000000000007</v>
      </c>
      <c r="G120" s="61"/>
      <c r="H120" s="71"/>
      <c r="I120" s="81"/>
      <c r="J120" s="91">
        <f t="shared" si="73"/>
        <v>0</v>
      </c>
      <c r="K120" s="61"/>
      <c r="L120" s="71"/>
      <c r="M120" s="81"/>
      <c r="N120" s="91">
        <f t="shared" si="74"/>
        <v>0</v>
      </c>
      <c r="O120" s="61"/>
      <c r="P120" s="71"/>
      <c r="Q120" s="81"/>
      <c r="R120" s="91">
        <f t="shared" si="75"/>
        <v>0</v>
      </c>
      <c r="S120" s="61"/>
      <c r="T120" s="71"/>
      <c r="U120" s="81"/>
      <c r="V120" s="91">
        <f t="shared" si="76"/>
        <v>0</v>
      </c>
      <c r="W120" s="61">
        <f t="shared" si="69"/>
        <v>9.3000000000000007</v>
      </c>
      <c r="X120" s="71">
        <f t="shared" si="77"/>
        <v>0</v>
      </c>
      <c r="Y120" s="81">
        <f t="shared" si="78"/>
        <v>0</v>
      </c>
      <c r="Z120" s="91">
        <f t="shared" si="79"/>
        <v>9.3000000000000007</v>
      </c>
      <c r="AA120" s="98"/>
      <c r="AB120" s="53" t="str">
        <f t="shared" si="71"/>
        <v>Dickshooter Creek</v>
      </c>
      <c r="AC120" s="34"/>
      <c r="AD120" s="24"/>
      <c r="AE120" s="24"/>
      <c r="AF120" s="24"/>
      <c r="AG120" s="25"/>
      <c r="AL120" s="14"/>
    </row>
    <row r="121" spans="1:38" x14ac:dyDescent="0.25">
      <c r="A121" s="48" t="s">
        <v>62</v>
      </c>
      <c r="B121" s="49" t="s">
        <v>12</v>
      </c>
      <c r="C121" s="65">
        <v>0.9</v>
      </c>
      <c r="D121" s="75"/>
      <c r="E121" s="85"/>
      <c r="F121" s="94">
        <f t="shared" si="72"/>
        <v>0.9</v>
      </c>
      <c r="G121" s="61"/>
      <c r="H121" s="71"/>
      <c r="I121" s="81"/>
      <c r="J121" s="91">
        <f t="shared" si="73"/>
        <v>0</v>
      </c>
      <c r="K121" s="61"/>
      <c r="L121" s="71"/>
      <c r="M121" s="81"/>
      <c r="N121" s="91">
        <f t="shared" si="74"/>
        <v>0</v>
      </c>
      <c r="O121" s="61"/>
      <c r="P121" s="71"/>
      <c r="Q121" s="81"/>
      <c r="R121" s="91">
        <f t="shared" si="75"/>
        <v>0</v>
      </c>
      <c r="S121" s="61"/>
      <c r="T121" s="71"/>
      <c r="U121" s="81"/>
      <c r="V121" s="91">
        <f t="shared" si="76"/>
        <v>0</v>
      </c>
      <c r="W121" s="61">
        <f t="shared" si="69"/>
        <v>0.9</v>
      </c>
      <c r="X121" s="71">
        <f t="shared" si="77"/>
        <v>0</v>
      </c>
      <c r="Y121" s="81">
        <f t="shared" si="78"/>
        <v>0</v>
      </c>
      <c r="Z121" s="91">
        <f t="shared" si="79"/>
        <v>0.9</v>
      </c>
      <c r="AA121" s="98"/>
      <c r="AB121" s="53" t="str">
        <f t="shared" si="71"/>
        <v>Duncan Creek</v>
      </c>
      <c r="AC121" s="34"/>
      <c r="AD121" s="24"/>
      <c r="AE121" s="24"/>
      <c r="AF121" s="24"/>
      <c r="AG121" s="25"/>
      <c r="AL121" s="14"/>
    </row>
    <row r="122" spans="1:38" x14ac:dyDescent="0.25">
      <c r="A122" s="48" t="s">
        <v>255</v>
      </c>
      <c r="B122" s="49" t="s">
        <v>12</v>
      </c>
      <c r="C122" s="65">
        <v>28.8</v>
      </c>
      <c r="D122" s="75"/>
      <c r="E122" s="85"/>
      <c r="F122" s="94">
        <f t="shared" si="72"/>
        <v>28.8</v>
      </c>
      <c r="G122" s="61"/>
      <c r="H122" s="71"/>
      <c r="I122" s="81"/>
      <c r="J122" s="91">
        <f t="shared" si="73"/>
        <v>0</v>
      </c>
      <c r="K122" s="61"/>
      <c r="L122" s="71"/>
      <c r="M122" s="81"/>
      <c r="N122" s="91">
        <f t="shared" si="74"/>
        <v>0</v>
      </c>
      <c r="O122" s="61"/>
      <c r="P122" s="71"/>
      <c r="Q122" s="81"/>
      <c r="R122" s="91">
        <f t="shared" si="75"/>
        <v>0</v>
      </c>
      <c r="S122" s="61"/>
      <c r="T122" s="71"/>
      <c r="U122" s="81"/>
      <c r="V122" s="91">
        <f t="shared" si="76"/>
        <v>0</v>
      </c>
      <c r="W122" s="61">
        <f t="shared" si="69"/>
        <v>28.8</v>
      </c>
      <c r="X122" s="71">
        <f t="shared" si="77"/>
        <v>0</v>
      </c>
      <c r="Y122" s="81">
        <f t="shared" si="78"/>
        <v>0</v>
      </c>
      <c r="Z122" s="91">
        <f t="shared" si="79"/>
        <v>28.8</v>
      </c>
      <c r="AA122" s="98"/>
      <c r="AB122" s="53" t="str">
        <f t="shared" si="71"/>
        <v>Jarbidge River</v>
      </c>
      <c r="AC122" s="34"/>
      <c r="AD122" s="24"/>
      <c r="AE122" s="24"/>
      <c r="AF122" s="24"/>
      <c r="AG122" s="25"/>
      <c r="AL122" s="14"/>
    </row>
    <row r="123" spans="1:38" x14ac:dyDescent="0.25">
      <c r="A123" s="48" t="s">
        <v>77</v>
      </c>
      <c r="B123" s="49" t="s">
        <v>12</v>
      </c>
      <c r="C123" s="65">
        <v>12.4</v>
      </c>
      <c r="D123" s="75"/>
      <c r="E123" s="85"/>
      <c r="F123" s="94">
        <f t="shared" si="72"/>
        <v>12.4</v>
      </c>
      <c r="G123" s="61"/>
      <c r="H123" s="71"/>
      <c r="I123" s="81"/>
      <c r="J123" s="91">
        <f t="shared" si="73"/>
        <v>0</v>
      </c>
      <c r="K123" s="61"/>
      <c r="L123" s="71"/>
      <c r="M123" s="81"/>
      <c r="N123" s="91">
        <f t="shared" si="74"/>
        <v>0</v>
      </c>
      <c r="O123" s="61"/>
      <c r="P123" s="71"/>
      <c r="Q123" s="81"/>
      <c r="R123" s="91">
        <f t="shared" si="75"/>
        <v>0</v>
      </c>
      <c r="S123" s="61"/>
      <c r="T123" s="71"/>
      <c r="U123" s="81"/>
      <c r="V123" s="91">
        <f t="shared" si="76"/>
        <v>0</v>
      </c>
      <c r="W123" s="61">
        <f t="shared" si="69"/>
        <v>12.4</v>
      </c>
      <c r="X123" s="71">
        <f t="shared" si="77"/>
        <v>0</v>
      </c>
      <c r="Y123" s="81">
        <f t="shared" si="78"/>
        <v>0</v>
      </c>
      <c r="Z123" s="91">
        <f t="shared" si="79"/>
        <v>12.4</v>
      </c>
      <c r="AA123" s="98"/>
      <c r="AB123" s="53" t="str">
        <f t="shared" si="71"/>
        <v>Little Jacks Creek</v>
      </c>
      <c r="AC123" s="34"/>
      <c r="AD123" s="24"/>
      <c r="AE123" s="24"/>
      <c r="AF123" s="24"/>
      <c r="AG123" s="25"/>
      <c r="AL123" s="14"/>
    </row>
    <row r="124" spans="1:38" x14ac:dyDescent="0.25">
      <c r="A124" s="48" t="s">
        <v>155</v>
      </c>
      <c r="B124" s="49" t="s">
        <v>12</v>
      </c>
      <c r="C124" s="65">
        <v>67.3</v>
      </c>
      <c r="D124" s="75"/>
      <c r="E124" s="85"/>
      <c r="F124" s="94">
        <f t="shared" si="72"/>
        <v>67.3</v>
      </c>
      <c r="G124" s="61"/>
      <c r="H124" s="71"/>
      <c r="I124" s="81"/>
      <c r="J124" s="91">
        <f t="shared" si="73"/>
        <v>0</v>
      </c>
      <c r="K124" s="61"/>
      <c r="L124" s="71"/>
      <c r="M124" s="81"/>
      <c r="N124" s="91">
        <f t="shared" si="74"/>
        <v>0</v>
      </c>
      <c r="O124" s="61"/>
      <c r="P124" s="71"/>
      <c r="Q124" s="81"/>
      <c r="R124" s="91">
        <f t="shared" si="75"/>
        <v>0</v>
      </c>
      <c r="S124" s="61"/>
      <c r="T124" s="71"/>
      <c r="U124" s="81"/>
      <c r="V124" s="91">
        <f t="shared" si="76"/>
        <v>0</v>
      </c>
      <c r="W124" s="61">
        <f t="shared" si="69"/>
        <v>67.3</v>
      </c>
      <c r="X124" s="71">
        <f t="shared" si="77"/>
        <v>0</v>
      </c>
      <c r="Y124" s="81">
        <f t="shared" si="78"/>
        <v>0</v>
      </c>
      <c r="Z124" s="91">
        <f t="shared" si="79"/>
        <v>67.3</v>
      </c>
      <c r="AA124" s="98"/>
      <c r="AB124" s="53" t="str">
        <f t="shared" si="71"/>
        <v>Owyhee River</v>
      </c>
      <c r="AC124" s="34"/>
      <c r="AD124" s="24"/>
      <c r="AE124" s="24"/>
      <c r="AF124" s="24"/>
      <c r="AG124" s="25"/>
      <c r="AL124" s="14"/>
    </row>
    <row r="125" spans="1:38" x14ac:dyDescent="0.25">
      <c r="A125" s="48" t="s">
        <v>156</v>
      </c>
      <c r="B125" s="49" t="s">
        <v>12</v>
      </c>
      <c r="C125" s="65">
        <v>15.1</v>
      </c>
      <c r="D125" s="75"/>
      <c r="E125" s="85">
        <v>5.7</v>
      </c>
      <c r="F125" s="94">
        <f t="shared" si="72"/>
        <v>20.8</v>
      </c>
      <c r="G125" s="61"/>
      <c r="H125" s="71"/>
      <c r="I125" s="81"/>
      <c r="J125" s="91">
        <f t="shared" si="73"/>
        <v>0</v>
      </c>
      <c r="K125" s="61"/>
      <c r="L125" s="71"/>
      <c r="M125" s="81"/>
      <c r="N125" s="91">
        <f t="shared" si="74"/>
        <v>0</v>
      </c>
      <c r="O125" s="61"/>
      <c r="P125" s="71"/>
      <c r="Q125" s="81"/>
      <c r="R125" s="91">
        <f t="shared" si="75"/>
        <v>0</v>
      </c>
      <c r="S125" s="61"/>
      <c r="T125" s="71"/>
      <c r="U125" s="81"/>
      <c r="V125" s="91">
        <f t="shared" si="76"/>
        <v>0</v>
      </c>
      <c r="W125" s="61">
        <f t="shared" si="69"/>
        <v>15.1</v>
      </c>
      <c r="X125" s="71">
        <f t="shared" si="77"/>
        <v>0</v>
      </c>
      <c r="Y125" s="81">
        <f t="shared" si="78"/>
        <v>5.7</v>
      </c>
      <c r="Z125" s="91">
        <f t="shared" si="79"/>
        <v>20.8</v>
      </c>
      <c r="AA125" s="98"/>
      <c r="AB125" s="53" t="str">
        <f t="shared" si="71"/>
        <v>Owyhee (North Fork) River</v>
      </c>
      <c r="AC125" s="34"/>
      <c r="AD125" s="24"/>
      <c r="AE125" s="24"/>
      <c r="AF125" s="24"/>
      <c r="AG125" s="25"/>
      <c r="AL125" s="14"/>
    </row>
    <row r="126" spans="1:38" x14ac:dyDescent="0.25">
      <c r="A126" s="48" t="s">
        <v>157</v>
      </c>
      <c r="B126" s="49" t="s">
        <v>12</v>
      </c>
      <c r="C126" s="65">
        <v>30.2</v>
      </c>
      <c r="D126" s="75"/>
      <c r="E126" s="85">
        <v>1.2</v>
      </c>
      <c r="F126" s="94">
        <f t="shared" si="72"/>
        <v>31.4</v>
      </c>
      <c r="G126" s="61"/>
      <c r="H126" s="71"/>
      <c r="I126" s="81"/>
      <c r="J126" s="91">
        <f t="shared" si="73"/>
        <v>0</v>
      </c>
      <c r="K126" s="61"/>
      <c r="L126" s="71"/>
      <c r="M126" s="81"/>
      <c r="N126" s="91">
        <f t="shared" si="74"/>
        <v>0</v>
      </c>
      <c r="O126" s="61"/>
      <c r="P126" s="71"/>
      <c r="Q126" s="81"/>
      <c r="R126" s="91">
        <f t="shared" si="75"/>
        <v>0</v>
      </c>
      <c r="S126" s="61"/>
      <c r="T126" s="71"/>
      <c r="U126" s="81"/>
      <c r="V126" s="91">
        <f t="shared" si="76"/>
        <v>0</v>
      </c>
      <c r="W126" s="61">
        <f t="shared" si="69"/>
        <v>30.2</v>
      </c>
      <c r="X126" s="71">
        <f t="shared" si="77"/>
        <v>0</v>
      </c>
      <c r="Y126" s="81">
        <f t="shared" si="78"/>
        <v>1.2</v>
      </c>
      <c r="Z126" s="91">
        <f t="shared" si="79"/>
        <v>31.4</v>
      </c>
      <c r="AA126" s="98"/>
      <c r="AB126" s="53" t="str">
        <f t="shared" si="71"/>
        <v>Owyhee (South Fork) River</v>
      </c>
      <c r="AC126" s="34"/>
      <c r="AD126" s="24"/>
      <c r="AE126" s="24"/>
      <c r="AF126" s="24"/>
      <c r="AG126" s="25"/>
      <c r="AL126" s="14"/>
    </row>
    <row r="127" spans="1:38" x14ac:dyDescent="0.25">
      <c r="A127" s="48" t="s">
        <v>158</v>
      </c>
      <c r="B127" s="49" t="s">
        <v>2</v>
      </c>
      <c r="C127" s="65"/>
      <c r="D127" s="75"/>
      <c r="E127" s="85"/>
      <c r="F127" s="94">
        <f t="shared" ref="F127:F133" si="80">C127+D127+E127</f>
        <v>0</v>
      </c>
      <c r="G127" s="61"/>
      <c r="H127" s="71"/>
      <c r="I127" s="81"/>
      <c r="J127" s="91">
        <f t="shared" si="73"/>
        <v>0</v>
      </c>
      <c r="K127" s="61"/>
      <c r="L127" s="71"/>
      <c r="M127" s="81"/>
      <c r="N127" s="91">
        <f t="shared" si="74"/>
        <v>0</v>
      </c>
      <c r="O127" s="61">
        <v>26.8</v>
      </c>
      <c r="P127" s="71"/>
      <c r="Q127" s="81"/>
      <c r="R127" s="91">
        <f t="shared" si="75"/>
        <v>26.8</v>
      </c>
      <c r="S127" s="61"/>
      <c r="T127" s="71"/>
      <c r="U127" s="81"/>
      <c r="V127" s="91">
        <f t="shared" si="76"/>
        <v>0</v>
      </c>
      <c r="W127" s="61">
        <f t="shared" si="69"/>
        <v>26.8</v>
      </c>
      <c r="X127" s="71">
        <f t="shared" si="77"/>
        <v>0</v>
      </c>
      <c r="Y127" s="81">
        <f t="shared" si="78"/>
        <v>0</v>
      </c>
      <c r="Z127" s="91">
        <f t="shared" si="79"/>
        <v>26.8</v>
      </c>
      <c r="AA127" s="98"/>
      <c r="AB127" s="53" t="str">
        <f t="shared" si="71"/>
        <v>Rapid River</v>
      </c>
      <c r="AC127" s="35"/>
    </row>
    <row r="128" spans="1:38" x14ac:dyDescent="0.25">
      <c r="A128" s="48" t="s">
        <v>159</v>
      </c>
      <c r="B128" s="49" t="s">
        <v>12</v>
      </c>
      <c r="C128" s="65">
        <v>4.5999999999999996</v>
      </c>
      <c r="D128" s="75"/>
      <c r="E128" s="85"/>
      <c r="F128" s="94">
        <f t="shared" si="80"/>
        <v>4.5999999999999996</v>
      </c>
      <c r="G128" s="61"/>
      <c r="H128" s="71"/>
      <c r="I128" s="81"/>
      <c r="J128" s="91">
        <f t="shared" si="73"/>
        <v>0</v>
      </c>
      <c r="K128" s="61"/>
      <c r="L128" s="71"/>
      <c r="M128" s="81"/>
      <c r="N128" s="91">
        <f t="shared" si="74"/>
        <v>0</v>
      </c>
      <c r="O128" s="61"/>
      <c r="P128" s="71"/>
      <c r="Q128" s="81"/>
      <c r="R128" s="91">
        <f t="shared" si="75"/>
        <v>0</v>
      </c>
      <c r="S128" s="61"/>
      <c r="T128" s="71"/>
      <c r="U128" s="81"/>
      <c r="V128" s="91">
        <f t="shared" si="76"/>
        <v>0</v>
      </c>
      <c r="W128" s="61">
        <f t="shared" si="69"/>
        <v>4.5999999999999996</v>
      </c>
      <c r="X128" s="71">
        <f t="shared" si="77"/>
        <v>0</v>
      </c>
      <c r="Y128" s="81">
        <f t="shared" si="78"/>
        <v>0</v>
      </c>
      <c r="Z128" s="91">
        <f t="shared" si="79"/>
        <v>4.5999999999999996</v>
      </c>
      <c r="AA128" s="98"/>
      <c r="AB128" s="53" t="str">
        <f t="shared" si="71"/>
        <v>Red Canyon River</v>
      </c>
      <c r="AC128" s="35"/>
    </row>
    <row r="129" spans="1:38" x14ac:dyDescent="0.25">
      <c r="A129" s="48" t="s">
        <v>160</v>
      </c>
      <c r="B129" s="49" t="s">
        <v>2</v>
      </c>
      <c r="C129" s="65"/>
      <c r="D129" s="75"/>
      <c r="E129" s="85"/>
      <c r="F129" s="94">
        <f t="shared" si="80"/>
        <v>0</v>
      </c>
      <c r="G129" s="61"/>
      <c r="H129" s="71"/>
      <c r="I129" s="81"/>
      <c r="J129" s="91">
        <f t="shared" si="73"/>
        <v>0</v>
      </c>
      <c r="K129" s="61"/>
      <c r="L129" s="71"/>
      <c r="M129" s="81"/>
      <c r="N129" s="91">
        <f t="shared" si="74"/>
        <v>0</v>
      </c>
      <c r="O129" s="61">
        <v>26.6</v>
      </c>
      <c r="P129" s="71"/>
      <c r="Q129" s="81">
        <v>39.700000000000003</v>
      </c>
      <c r="R129" s="91">
        <f t="shared" si="75"/>
        <v>66.300000000000011</v>
      </c>
      <c r="S129" s="61"/>
      <c r="T129" s="71"/>
      <c r="U129" s="81"/>
      <c r="V129" s="91">
        <f t="shared" si="76"/>
        <v>0</v>
      </c>
      <c r="W129" s="61">
        <f t="shared" si="69"/>
        <v>26.6</v>
      </c>
      <c r="X129" s="71">
        <f t="shared" si="77"/>
        <v>0</v>
      </c>
      <c r="Y129" s="81">
        <f t="shared" si="78"/>
        <v>39.700000000000003</v>
      </c>
      <c r="Z129" s="91">
        <f t="shared" si="79"/>
        <v>66.300000000000011</v>
      </c>
      <c r="AA129" s="98"/>
      <c r="AB129" s="53" t="str">
        <f t="shared" si="71"/>
        <v>Saint Joe River</v>
      </c>
      <c r="AC129" s="35"/>
    </row>
    <row r="130" spans="1:38" x14ac:dyDescent="0.25">
      <c r="A130" s="48" t="s">
        <v>120</v>
      </c>
      <c r="B130" s="49" t="s">
        <v>2</v>
      </c>
      <c r="C130" s="65"/>
      <c r="D130" s="75"/>
      <c r="E130" s="85"/>
      <c r="F130" s="94">
        <f t="shared" si="80"/>
        <v>0</v>
      </c>
      <c r="G130" s="61"/>
      <c r="H130" s="71"/>
      <c r="I130" s="81"/>
      <c r="J130" s="91">
        <f t="shared" si="73"/>
        <v>0</v>
      </c>
      <c r="K130" s="61"/>
      <c r="L130" s="71"/>
      <c r="M130" s="81"/>
      <c r="N130" s="91">
        <f t="shared" si="74"/>
        <v>0</v>
      </c>
      <c r="O130" s="61">
        <v>79</v>
      </c>
      <c r="P130" s="71"/>
      <c r="Q130" s="81">
        <v>46</v>
      </c>
      <c r="R130" s="91">
        <f t="shared" si="75"/>
        <v>125</v>
      </c>
      <c r="S130" s="61"/>
      <c r="T130" s="71"/>
      <c r="U130" s="81"/>
      <c r="V130" s="91">
        <f t="shared" si="76"/>
        <v>0</v>
      </c>
      <c r="W130" s="61">
        <f t="shared" si="69"/>
        <v>79</v>
      </c>
      <c r="X130" s="71">
        <f t="shared" si="77"/>
        <v>0</v>
      </c>
      <c r="Y130" s="81">
        <f t="shared" si="78"/>
        <v>46</v>
      </c>
      <c r="Z130" s="91">
        <f t="shared" si="79"/>
        <v>125</v>
      </c>
      <c r="AA130" s="98"/>
      <c r="AB130" s="53" t="str">
        <f t="shared" si="71"/>
        <v>Salmon River</v>
      </c>
      <c r="AC130" s="34"/>
      <c r="AD130" s="24"/>
      <c r="AE130" s="24"/>
      <c r="AF130" s="24"/>
      <c r="AG130" s="25"/>
      <c r="AH130" s="17"/>
      <c r="AI130" s="17"/>
      <c r="AJ130" s="17"/>
      <c r="AL130" s="14"/>
    </row>
    <row r="131" spans="1:38" x14ac:dyDescent="0.25">
      <c r="A131" s="48" t="s">
        <v>161</v>
      </c>
      <c r="B131" s="49" t="s">
        <v>2</v>
      </c>
      <c r="C131" s="65"/>
      <c r="D131" s="75"/>
      <c r="E131" s="85"/>
      <c r="F131" s="94">
        <f t="shared" si="80"/>
        <v>0</v>
      </c>
      <c r="G131" s="61"/>
      <c r="H131" s="71"/>
      <c r="I131" s="81"/>
      <c r="J131" s="91">
        <f t="shared" si="73"/>
        <v>0</v>
      </c>
      <c r="K131" s="61"/>
      <c r="L131" s="71"/>
      <c r="M131" s="81"/>
      <c r="N131" s="91">
        <f t="shared" si="74"/>
        <v>0</v>
      </c>
      <c r="O131" s="61">
        <v>103</v>
      </c>
      <c r="P131" s="71">
        <v>1</v>
      </c>
      <c r="Q131" s="81"/>
      <c r="R131" s="91">
        <f t="shared" si="75"/>
        <v>104</v>
      </c>
      <c r="S131" s="61"/>
      <c r="T131" s="71"/>
      <c r="U131" s="81"/>
      <c r="V131" s="91">
        <f t="shared" si="76"/>
        <v>0</v>
      </c>
      <c r="W131" s="61">
        <f t="shared" si="69"/>
        <v>103</v>
      </c>
      <c r="X131" s="71">
        <f t="shared" si="77"/>
        <v>1</v>
      </c>
      <c r="Y131" s="81">
        <f t="shared" si="78"/>
        <v>0</v>
      </c>
      <c r="Z131" s="91">
        <f t="shared" si="79"/>
        <v>104</v>
      </c>
      <c r="AA131" s="98"/>
      <c r="AB131" s="53" t="str">
        <f t="shared" si="71"/>
        <v>Salmon (Middle Fork) River</v>
      </c>
      <c r="AC131" s="34"/>
      <c r="AD131" s="24"/>
      <c r="AE131" s="24"/>
      <c r="AF131" s="24"/>
      <c r="AG131" s="28"/>
      <c r="AH131" s="17"/>
      <c r="AI131" s="17"/>
      <c r="AJ131" s="17"/>
      <c r="AK131" s="17"/>
      <c r="AL131" s="14"/>
    </row>
    <row r="132" spans="1:38" x14ac:dyDescent="0.25">
      <c r="A132" s="48" t="s">
        <v>78</v>
      </c>
      <c r="B132" s="49" t="s">
        <v>12</v>
      </c>
      <c r="C132" s="65">
        <v>25.6</v>
      </c>
      <c r="D132" s="75"/>
      <c r="E132" s="85"/>
      <c r="F132" s="94">
        <f t="shared" si="80"/>
        <v>25.6</v>
      </c>
      <c r="G132" s="61"/>
      <c r="H132" s="71"/>
      <c r="I132" s="81"/>
      <c r="J132" s="91">
        <f t="shared" si="73"/>
        <v>0</v>
      </c>
      <c r="K132" s="61"/>
      <c r="L132" s="71"/>
      <c r="M132" s="81"/>
      <c r="N132" s="91">
        <f t="shared" si="74"/>
        <v>0</v>
      </c>
      <c r="O132" s="61"/>
      <c r="P132" s="71"/>
      <c r="Q132" s="81"/>
      <c r="R132" s="91">
        <f t="shared" si="75"/>
        <v>0</v>
      </c>
      <c r="S132" s="61"/>
      <c r="T132" s="71"/>
      <c r="U132" s="81"/>
      <c r="V132" s="91">
        <f t="shared" si="76"/>
        <v>0</v>
      </c>
      <c r="W132" s="61">
        <f t="shared" si="69"/>
        <v>25.6</v>
      </c>
      <c r="X132" s="71">
        <f t="shared" si="77"/>
        <v>0</v>
      </c>
      <c r="Y132" s="81">
        <f t="shared" si="78"/>
        <v>0</v>
      </c>
      <c r="Z132" s="91">
        <f t="shared" si="79"/>
        <v>25.6</v>
      </c>
      <c r="AA132" s="98"/>
      <c r="AB132" s="53" t="str">
        <f t="shared" si="71"/>
        <v>Sheep Creek</v>
      </c>
      <c r="AC132" s="34"/>
      <c r="AD132" s="24"/>
      <c r="AE132" s="24"/>
      <c r="AF132" s="24"/>
      <c r="AG132" s="28"/>
      <c r="AH132" s="17"/>
      <c r="AI132" s="17"/>
      <c r="AJ132" s="17"/>
      <c r="AK132" s="17"/>
      <c r="AL132" s="14"/>
    </row>
    <row r="133" spans="1:38" x14ac:dyDescent="0.25">
      <c r="A133" s="48" t="s">
        <v>79</v>
      </c>
      <c r="B133" s="49" t="s">
        <v>12</v>
      </c>
      <c r="C133" s="65">
        <v>1.5</v>
      </c>
      <c r="D133" s="75"/>
      <c r="E133" s="85"/>
      <c r="F133" s="94">
        <f t="shared" si="80"/>
        <v>1.5</v>
      </c>
      <c r="G133" s="61"/>
      <c r="H133" s="71"/>
      <c r="I133" s="81"/>
      <c r="J133" s="91">
        <f>G133+H133+I133</f>
        <v>0</v>
      </c>
      <c r="K133" s="61"/>
      <c r="L133" s="71"/>
      <c r="M133" s="81"/>
      <c r="N133" s="91">
        <f>K133+L133+M133</f>
        <v>0</v>
      </c>
      <c r="O133" s="61"/>
      <c r="P133" s="71"/>
      <c r="Q133" s="81"/>
      <c r="R133" s="91">
        <f>O133+P133+Q133</f>
        <v>0</v>
      </c>
      <c r="S133" s="61"/>
      <c r="T133" s="71"/>
      <c r="U133" s="81"/>
      <c r="V133" s="91">
        <f>S133+T133+U133</f>
        <v>0</v>
      </c>
      <c r="W133" s="61">
        <f t="shared" si="69"/>
        <v>1.5</v>
      </c>
      <c r="X133" s="71">
        <f>D133+H133+L133+P133+T133</f>
        <v>0</v>
      </c>
      <c r="Y133" s="81">
        <f>E133+I133+M133+Q133+U133</f>
        <v>0</v>
      </c>
      <c r="Z133" s="91">
        <f>F133+J133+N133+R133+V133</f>
        <v>1.5</v>
      </c>
      <c r="AA133" s="98"/>
      <c r="AB133" s="53" t="str">
        <f t="shared" si="71"/>
        <v>Wickahoney Creek</v>
      </c>
      <c r="AC133" s="34"/>
      <c r="AD133" s="24"/>
      <c r="AE133" s="24"/>
      <c r="AF133" s="24"/>
      <c r="AG133" s="28"/>
      <c r="AH133" s="17"/>
      <c r="AI133" s="17"/>
      <c r="AJ133" s="17"/>
      <c r="AK133" s="17"/>
      <c r="AL133" s="14"/>
    </row>
    <row r="134" spans="1:38" s="15" customFormat="1" x14ac:dyDescent="0.25">
      <c r="A134" s="50" t="s">
        <v>0</v>
      </c>
      <c r="B134" s="50"/>
      <c r="C134" s="62"/>
      <c r="D134" s="72"/>
      <c r="E134" s="82"/>
      <c r="F134" s="92"/>
      <c r="G134" s="62"/>
      <c r="H134" s="72"/>
      <c r="I134" s="82"/>
      <c r="J134" s="92"/>
      <c r="K134" s="62"/>
      <c r="L134" s="72"/>
      <c r="M134" s="82"/>
      <c r="N134" s="92"/>
      <c r="O134" s="62"/>
      <c r="P134" s="72"/>
      <c r="Q134" s="82"/>
      <c r="R134" s="92"/>
      <c r="S134" s="62"/>
      <c r="T134" s="72"/>
      <c r="U134" s="82"/>
      <c r="V134" s="92"/>
      <c r="W134" s="62">
        <f>SUM(W113:W133)</f>
        <v>598.30000000000007</v>
      </c>
      <c r="X134" s="72">
        <f>SUM(X113:X133)</f>
        <v>1</v>
      </c>
      <c r="Y134" s="82">
        <f>SUM(Y113:Y133)</f>
        <v>224.2</v>
      </c>
      <c r="Z134" s="92">
        <f>SUM(Z113:Z133)</f>
        <v>823.50000000000011</v>
      </c>
      <c r="AA134" s="99">
        <f>COUNT(Z113:Z133)</f>
        <v>21</v>
      </c>
      <c r="AB134" s="50" t="s">
        <v>30</v>
      </c>
      <c r="AC134" s="35" t="s">
        <v>272</v>
      </c>
      <c r="AG134" s="16"/>
    </row>
    <row r="135" spans="1:38" s="9" customFormat="1" ht="16.3" x14ac:dyDescent="0.3">
      <c r="A135" s="47"/>
      <c r="B135" s="47"/>
      <c r="C135" s="60"/>
      <c r="D135" s="70"/>
      <c r="E135" s="80"/>
      <c r="F135" s="90"/>
      <c r="G135" s="60"/>
      <c r="H135" s="70"/>
      <c r="I135" s="80"/>
      <c r="J135" s="90"/>
      <c r="K135" s="60"/>
      <c r="L135" s="70"/>
      <c r="M135" s="80"/>
      <c r="N135" s="90"/>
      <c r="O135" s="60"/>
      <c r="P135" s="70"/>
      <c r="Q135" s="80"/>
      <c r="R135" s="90"/>
      <c r="S135" s="60"/>
      <c r="T135" s="70"/>
      <c r="U135" s="80"/>
      <c r="V135" s="90"/>
      <c r="W135" s="60"/>
      <c r="X135" s="70"/>
      <c r="Y135" s="80"/>
      <c r="Z135" s="90"/>
      <c r="AA135" s="97"/>
      <c r="AB135" s="47"/>
      <c r="AC135" s="35"/>
      <c r="AG135" s="11"/>
    </row>
    <row r="136" spans="1:38" s="9" customFormat="1" ht="16.3" x14ac:dyDescent="0.3">
      <c r="A136" s="47" t="s">
        <v>31</v>
      </c>
      <c r="B136" s="47"/>
      <c r="C136" s="60"/>
      <c r="D136" s="70"/>
      <c r="E136" s="80"/>
      <c r="F136" s="90"/>
      <c r="G136" s="60"/>
      <c r="H136" s="70"/>
      <c r="I136" s="80"/>
      <c r="J136" s="90"/>
      <c r="K136" s="60"/>
      <c r="L136" s="70"/>
      <c r="M136" s="80"/>
      <c r="N136" s="90"/>
      <c r="O136" s="60"/>
      <c r="P136" s="70"/>
      <c r="Q136" s="80"/>
      <c r="R136" s="90"/>
      <c r="S136" s="60"/>
      <c r="T136" s="70"/>
      <c r="U136" s="80"/>
      <c r="V136" s="90"/>
      <c r="W136" s="60"/>
      <c r="X136" s="70"/>
      <c r="Y136" s="80"/>
      <c r="Z136" s="90"/>
      <c r="AA136" s="97"/>
      <c r="AB136" s="47"/>
      <c r="AC136" s="35"/>
      <c r="AG136" s="11"/>
    </row>
    <row r="137" spans="1:38" x14ac:dyDescent="0.25">
      <c r="A137" s="48" t="s">
        <v>162</v>
      </c>
      <c r="B137" s="49" t="s">
        <v>2</v>
      </c>
      <c r="C137" s="61"/>
      <c r="D137" s="71"/>
      <c r="E137" s="81"/>
      <c r="F137" s="91">
        <f>C137+D137+E137</f>
        <v>0</v>
      </c>
      <c r="G137" s="61"/>
      <c r="H137" s="71"/>
      <c r="I137" s="81"/>
      <c r="J137" s="91">
        <f>G137+H137+I137</f>
        <v>0</v>
      </c>
      <c r="K137" s="61"/>
      <c r="L137" s="71"/>
      <c r="M137" s="81"/>
      <c r="N137" s="91">
        <f>K137+L137+M137</f>
        <v>0</v>
      </c>
      <c r="O137" s="61">
        <v>31.5</v>
      </c>
      <c r="P137" s="71">
        <v>36</v>
      </c>
      <c r="Q137" s="81"/>
      <c r="R137" s="91">
        <f>O137+P137+Q137</f>
        <v>67.5</v>
      </c>
      <c r="S137" s="61"/>
      <c r="T137" s="71"/>
      <c r="U137" s="81"/>
      <c r="V137" s="91">
        <f>S137+T137+U137</f>
        <v>0</v>
      </c>
      <c r="W137" s="61">
        <f>C137+G137+K137+O137+S137</f>
        <v>31.5</v>
      </c>
      <c r="X137" s="71">
        <f>D137+H137+L137+P137+T137</f>
        <v>36</v>
      </c>
      <c r="Y137" s="81">
        <f>E137+I137+M137+Q137+U137</f>
        <v>0</v>
      </c>
      <c r="Z137" s="91">
        <f>F137+J137+N137+R137+V137</f>
        <v>67.5</v>
      </c>
      <c r="AA137" s="98"/>
      <c r="AB137" s="53" t="str">
        <f>A137</f>
        <v>Snake River</v>
      </c>
      <c r="AC137" s="34"/>
      <c r="AD137" s="24"/>
      <c r="AE137" s="24"/>
      <c r="AF137" s="24"/>
      <c r="AG137" s="18"/>
      <c r="AL137" s="14"/>
    </row>
    <row r="138" spans="1:38" s="15" customFormat="1" x14ac:dyDescent="0.25">
      <c r="A138" s="50" t="s">
        <v>0</v>
      </c>
      <c r="B138" s="50"/>
      <c r="C138" s="62"/>
      <c r="D138" s="72"/>
      <c r="E138" s="82"/>
      <c r="F138" s="92"/>
      <c r="G138" s="62"/>
      <c r="H138" s="72"/>
      <c r="I138" s="82"/>
      <c r="J138" s="92"/>
      <c r="K138" s="62"/>
      <c r="L138" s="72"/>
      <c r="M138" s="82"/>
      <c r="N138" s="92"/>
      <c r="O138" s="62"/>
      <c r="P138" s="72"/>
      <c r="Q138" s="82"/>
      <c r="R138" s="92"/>
      <c r="S138" s="62"/>
      <c r="T138" s="72"/>
      <c r="U138" s="82"/>
      <c r="V138" s="92"/>
      <c r="W138" s="62">
        <f>SUM(W137)</f>
        <v>31.5</v>
      </c>
      <c r="X138" s="72">
        <f>SUM(X137)</f>
        <v>36</v>
      </c>
      <c r="Y138" s="82">
        <f>SUM(Y137)</f>
        <v>0</v>
      </c>
      <c r="Z138" s="92">
        <f>SUM(Z137)</f>
        <v>67.5</v>
      </c>
      <c r="AA138" s="99">
        <f>COUNT(Z137:Z137)</f>
        <v>1</v>
      </c>
      <c r="AB138" s="50" t="s">
        <v>31</v>
      </c>
      <c r="AC138" s="35" t="s">
        <v>261</v>
      </c>
      <c r="AG138" s="16"/>
    </row>
    <row r="139" spans="1:38" s="9" customFormat="1" ht="16.3" x14ac:dyDescent="0.3">
      <c r="A139" s="47"/>
      <c r="B139" s="47"/>
      <c r="C139" s="60"/>
      <c r="D139" s="70"/>
      <c r="E139" s="80"/>
      <c r="F139" s="90"/>
      <c r="G139" s="60"/>
      <c r="H139" s="70"/>
      <c r="I139" s="80"/>
      <c r="J139" s="90"/>
      <c r="K139" s="60"/>
      <c r="L139" s="70"/>
      <c r="M139" s="80"/>
      <c r="N139" s="90"/>
      <c r="O139" s="60"/>
      <c r="P139" s="70"/>
      <c r="Q139" s="80"/>
      <c r="R139" s="90"/>
      <c r="S139" s="60"/>
      <c r="T139" s="70"/>
      <c r="U139" s="80"/>
      <c r="V139" s="90"/>
      <c r="W139" s="60"/>
      <c r="X139" s="70"/>
      <c r="Y139" s="80"/>
      <c r="Z139" s="90"/>
      <c r="AA139" s="97"/>
      <c r="AB139" s="47"/>
      <c r="AC139" s="35"/>
      <c r="AG139" s="11"/>
    </row>
    <row r="140" spans="1:38" s="9" customFormat="1" ht="16.3" x14ac:dyDescent="0.3">
      <c r="A140" s="47" t="s">
        <v>32</v>
      </c>
      <c r="B140" s="47"/>
      <c r="C140" s="60"/>
      <c r="D140" s="70"/>
      <c r="E140" s="80"/>
      <c r="F140" s="90"/>
      <c r="G140" s="60"/>
      <c r="H140" s="70"/>
      <c r="I140" s="80"/>
      <c r="J140" s="90"/>
      <c r="K140" s="60"/>
      <c r="L140" s="70"/>
      <c r="M140" s="80"/>
      <c r="N140" s="90"/>
      <c r="O140" s="60"/>
      <c r="P140" s="70"/>
      <c r="Q140" s="80"/>
      <c r="R140" s="90"/>
      <c r="S140" s="60"/>
      <c r="T140" s="70"/>
      <c r="U140" s="80"/>
      <c r="V140" s="90"/>
      <c r="W140" s="60"/>
      <c r="X140" s="70"/>
      <c r="Y140" s="80"/>
      <c r="Z140" s="90"/>
      <c r="AA140" s="97"/>
      <c r="AB140" s="47"/>
      <c r="AC140" s="35"/>
      <c r="AG140" s="11"/>
    </row>
    <row r="141" spans="1:38" x14ac:dyDescent="0.25">
      <c r="A141" s="48" t="s">
        <v>163</v>
      </c>
      <c r="B141" s="49" t="s">
        <v>7</v>
      </c>
      <c r="C141" s="61"/>
      <c r="D141" s="71"/>
      <c r="E141" s="81"/>
      <c r="F141" s="91">
        <f>C141+D141+E141</f>
        <v>0</v>
      </c>
      <c r="G141" s="61"/>
      <c r="H141" s="71"/>
      <c r="I141" s="81"/>
      <c r="J141" s="91">
        <f>G141+H141+I141</f>
        <v>0</v>
      </c>
      <c r="K141" s="61"/>
      <c r="L141" s="71"/>
      <c r="M141" s="81"/>
      <c r="N141" s="91">
        <f>K141+L141+M141</f>
        <v>0</v>
      </c>
      <c r="O141" s="61"/>
      <c r="P141" s="71"/>
      <c r="Q141" s="81"/>
      <c r="R141" s="91">
        <f>O141+P141+Q141</f>
        <v>0</v>
      </c>
      <c r="S141" s="61"/>
      <c r="T141" s="71">
        <v>17.100000000000001</v>
      </c>
      <c r="U141" s="81"/>
      <c r="V141" s="91">
        <f>S141+T141+U141</f>
        <v>17.100000000000001</v>
      </c>
      <c r="W141" s="61">
        <f>C141+G141+K141+O141+S141</f>
        <v>0</v>
      </c>
      <c r="X141" s="71">
        <f>D141+H141+L141+P141+T141</f>
        <v>17.100000000000001</v>
      </c>
      <c r="Y141" s="81">
        <f>E141+I141+M141+Q141+U141</f>
        <v>0</v>
      </c>
      <c r="Z141" s="91">
        <f>F141+J141+N141+R141+V141</f>
        <v>17.100000000000001</v>
      </c>
      <c r="AA141" s="98"/>
      <c r="AB141" s="53" t="str">
        <f>A141</f>
        <v>Vermilion (Middle Fork) River</v>
      </c>
      <c r="AC141" s="35"/>
    </row>
    <row r="142" spans="1:38" s="15" customFormat="1" x14ac:dyDescent="0.25">
      <c r="A142" s="50" t="s">
        <v>0</v>
      </c>
      <c r="B142" s="50"/>
      <c r="C142" s="62"/>
      <c r="D142" s="72"/>
      <c r="E142" s="82"/>
      <c r="F142" s="92"/>
      <c r="G142" s="62"/>
      <c r="H142" s="72"/>
      <c r="I142" s="82"/>
      <c r="J142" s="92"/>
      <c r="K142" s="62"/>
      <c r="L142" s="72"/>
      <c r="M142" s="82"/>
      <c r="N142" s="92"/>
      <c r="O142" s="62"/>
      <c r="P142" s="72"/>
      <c r="Q142" s="82"/>
      <c r="R142" s="92"/>
      <c r="S142" s="62"/>
      <c r="T142" s="72"/>
      <c r="U142" s="82"/>
      <c r="V142" s="92"/>
      <c r="W142" s="62">
        <f>SUM(W141)</f>
        <v>0</v>
      </c>
      <c r="X142" s="72">
        <f>SUM(X141)</f>
        <v>17.100000000000001</v>
      </c>
      <c r="Y142" s="82">
        <f>SUM(Y141)</f>
        <v>0</v>
      </c>
      <c r="Z142" s="92">
        <f>SUM(Z141)</f>
        <v>17.100000000000001</v>
      </c>
      <c r="AA142" s="99">
        <f>COUNT(Z141:Z141)</f>
        <v>1</v>
      </c>
      <c r="AB142" s="50" t="s">
        <v>32</v>
      </c>
      <c r="AC142" s="35"/>
      <c r="AG142" s="16"/>
    </row>
    <row r="143" spans="1:38" s="9" customFormat="1" ht="16.3" x14ac:dyDescent="0.3">
      <c r="A143" s="47"/>
      <c r="B143" s="47"/>
      <c r="C143" s="60"/>
      <c r="D143" s="70"/>
      <c r="E143" s="80"/>
      <c r="F143" s="90"/>
      <c r="G143" s="60"/>
      <c r="H143" s="70"/>
      <c r="I143" s="80"/>
      <c r="J143" s="90"/>
      <c r="K143" s="60"/>
      <c r="L143" s="70"/>
      <c r="M143" s="80"/>
      <c r="N143" s="90"/>
      <c r="O143" s="60"/>
      <c r="P143" s="70"/>
      <c r="Q143" s="80"/>
      <c r="R143" s="90"/>
      <c r="S143" s="60"/>
      <c r="T143" s="70"/>
      <c r="U143" s="80"/>
      <c r="V143" s="90"/>
      <c r="W143" s="60"/>
      <c r="X143" s="70"/>
      <c r="Y143" s="80"/>
      <c r="Z143" s="90"/>
      <c r="AA143" s="97"/>
      <c r="AB143" s="47"/>
      <c r="AC143" s="35"/>
      <c r="AG143" s="11"/>
    </row>
    <row r="144" spans="1:38" s="9" customFormat="1" ht="16.3" x14ac:dyDescent="0.3">
      <c r="A144" s="47" t="s">
        <v>33</v>
      </c>
      <c r="B144" s="47"/>
      <c r="C144" s="60"/>
      <c r="D144" s="70"/>
      <c r="E144" s="80"/>
      <c r="F144" s="90"/>
      <c r="G144" s="60"/>
      <c r="H144" s="70"/>
      <c r="I144" s="80"/>
      <c r="J144" s="90"/>
      <c r="K144" s="60"/>
      <c r="L144" s="70"/>
      <c r="M144" s="80"/>
      <c r="N144" s="90"/>
      <c r="O144" s="60"/>
      <c r="P144" s="70"/>
      <c r="Q144" s="80"/>
      <c r="R144" s="90"/>
      <c r="S144" s="60"/>
      <c r="T144" s="70"/>
      <c r="U144" s="80"/>
      <c r="V144" s="90"/>
      <c r="W144" s="60"/>
      <c r="X144" s="70"/>
      <c r="Y144" s="80"/>
      <c r="Z144" s="90"/>
      <c r="AA144" s="97"/>
      <c r="AB144" s="47"/>
      <c r="AC144" s="35"/>
      <c r="AG144" s="11"/>
    </row>
    <row r="145" spans="1:38" x14ac:dyDescent="0.25">
      <c r="A145" s="48" t="s">
        <v>164</v>
      </c>
      <c r="B145" s="49" t="s">
        <v>2</v>
      </c>
      <c r="C145" s="61"/>
      <c r="D145" s="71"/>
      <c r="E145" s="81"/>
      <c r="F145" s="91">
        <f>C145+D145+E145</f>
        <v>0</v>
      </c>
      <c r="G145" s="61"/>
      <c r="H145" s="71"/>
      <c r="I145" s="81"/>
      <c r="J145" s="91">
        <f>G145+H145+I145</f>
        <v>0</v>
      </c>
      <c r="K145" s="61"/>
      <c r="L145" s="71"/>
      <c r="M145" s="81"/>
      <c r="N145" s="91">
        <f>K145+L145+M145</f>
        <v>0</v>
      </c>
      <c r="O145" s="61">
        <v>9.1</v>
      </c>
      <c r="P145" s="71"/>
      <c r="Q145" s="81">
        <v>10.3</v>
      </c>
      <c r="R145" s="91">
        <f>O145+P145+Q145</f>
        <v>19.399999999999999</v>
      </c>
      <c r="S145" s="61"/>
      <c r="T145" s="71"/>
      <c r="U145" s="81"/>
      <c r="V145" s="91">
        <f>S145+T145+U145</f>
        <v>0</v>
      </c>
      <c r="W145" s="61">
        <f>C145+G145+K145+O145+S145</f>
        <v>9.1</v>
      </c>
      <c r="X145" s="71">
        <f>D145+H145+L145+P145+T145</f>
        <v>0</v>
      </c>
      <c r="Y145" s="81">
        <f>E145+I145+M145+Q145+U145</f>
        <v>10.3</v>
      </c>
      <c r="Z145" s="91">
        <f>F145+J145+N145+R145+V145</f>
        <v>19.399999999999999</v>
      </c>
      <c r="AA145" s="98"/>
      <c r="AB145" s="53" t="str">
        <f>A145</f>
        <v>Red River</v>
      </c>
      <c r="AC145" s="35"/>
    </row>
    <row r="146" spans="1:38" s="15" customFormat="1" x14ac:dyDescent="0.25">
      <c r="A146" s="50" t="s">
        <v>0</v>
      </c>
      <c r="B146" s="50"/>
      <c r="C146" s="62"/>
      <c r="D146" s="72"/>
      <c r="E146" s="82"/>
      <c r="F146" s="92"/>
      <c r="G146" s="62"/>
      <c r="H146" s="72"/>
      <c r="I146" s="82"/>
      <c r="J146" s="92"/>
      <c r="K146" s="62"/>
      <c r="L146" s="72"/>
      <c r="M146" s="82"/>
      <c r="N146" s="92"/>
      <c r="O146" s="62"/>
      <c r="P146" s="72"/>
      <c r="Q146" s="82"/>
      <c r="R146" s="92"/>
      <c r="S146" s="62"/>
      <c r="T146" s="72"/>
      <c r="U146" s="82"/>
      <c r="V146" s="92"/>
      <c r="W146" s="62">
        <f>SUM(W145)</f>
        <v>9.1</v>
      </c>
      <c r="X146" s="72">
        <f>SUM(X145)</f>
        <v>0</v>
      </c>
      <c r="Y146" s="82">
        <f>SUM(Y145)</f>
        <v>10.3</v>
      </c>
      <c r="Z146" s="92">
        <f>SUM(Z145)</f>
        <v>19.399999999999999</v>
      </c>
      <c r="AA146" s="99">
        <f>COUNT(Z145:Z145)</f>
        <v>1</v>
      </c>
      <c r="AB146" s="50" t="s">
        <v>33</v>
      </c>
      <c r="AC146" s="35"/>
      <c r="AG146" s="16"/>
    </row>
    <row r="147" spans="1:38" s="9" customFormat="1" ht="16.3" x14ac:dyDescent="0.3">
      <c r="A147" s="47"/>
      <c r="B147" s="47"/>
      <c r="C147" s="60"/>
      <c r="D147" s="70"/>
      <c r="E147" s="80"/>
      <c r="F147" s="90"/>
      <c r="G147" s="60"/>
      <c r="H147" s="70"/>
      <c r="I147" s="80"/>
      <c r="J147" s="90"/>
      <c r="K147" s="60"/>
      <c r="L147" s="70"/>
      <c r="M147" s="80"/>
      <c r="N147" s="90"/>
      <c r="O147" s="60"/>
      <c r="P147" s="70"/>
      <c r="Q147" s="80"/>
      <c r="R147" s="90"/>
      <c r="S147" s="60"/>
      <c r="T147" s="70"/>
      <c r="U147" s="80"/>
      <c r="V147" s="90"/>
      <c r="W147" s="60"/>
      <c r="X147" s="70"/>
      <c r="Y147" s="80"/>
      <c r="Z147" s="90"/>
      <c r="AA147" s="97"/>
      <c r="AB147" s="47"/>
      <c r="AC147" s="35"/>
      <c r="AG147" s="11"/>
    </row>
    <row r="148" spans="1:38" s="9" customFormat="1" ht="16.3" x14ac:dyDescent="0.3">
      <c r="A148" s="47" t="s">
        <v>34</v>
      </c>
      <c r="B148" s="47"/>
      <c r="C148" s="60"/>
      <c r="D148" s="70"/>
      <c r="E148" s="80"/>
      <c r="F148" s="90"/>
      <c r="G148" s="60"/>
      <c r="H148" s="70"/>
      <c r="I148" s="80"/>
      <c r="J148" s="90"/>
      <c r="K148" s="60"/>
      <c r="L148" s="70"/>
      <c r="M148" s="80"/>
      <c r="N148" s="90"/>
      <c r="O148" s="60"/>
      <c r="P148" s="70"/>
      <c r="Q148" s="80"/>
      <c r="R148" s="90"/>
      <c r="S148" s="60"/>
      <c r="T148" s="70"/>
      <c r="U148" s="80"/>
      <c r="V148" s="90"/>
      <c r="W148" s="60"/>
      <c r="X148" s="70"/>
      <c r="Y148" s="80"/>
      <c r="Z148" s="90"/>
      <c r="AA148" s="97"/>
      <c r="AB148" s="47"/>
      <c r="AC148" s="35"/>
      <c r="AG148" s="11"/>
    </row>
    <row r="149" spans="1:38" x14ac:dyDescent="0.25">
      <c r="A149" s="48" t="s">
        <v>80</v>
      </c>
      <c r="B149" s="49" t="s">
        <v>2</v>
      </c>
      <c r="C149" s="61"/>
      <c r="D149" s="71"/>
      <c r="E149" s="81"/>
      <c r="F149" s="91">
        <f>C149+D149+E149</f>
        <v>0</v>
      </c>
      <c r="G149" s="61"/>
      <c r="H149" s="71"/>
      <c r="I149" s="81"/>
      <c r="J149" s="91">
        <f>G149+H149+I149</f>
        <v>0</v>
      </c>
      <c r="K149" s="61"/>
      <c r="L149" s="71"/>
      <c r="M149" s="81"/>
      <c r="N149" s="91">
        <f>K149+L149+M149</f>
        <v>0</v>
      </c>
      <c r="O149" s="61"/>
      <c r="P149" s="71">
        <v>19</v>
      </c>
      <c r="Q149" s="81"/>
      <c r="R149" s="91">
        <f>O149+P149+Q149</f>
        <v>19</v>
      </c>
      <c r="S149" s="61"/>
      <c r="T149" s="71"/>
      <c r="U149" s="81"/>
      <c r="V149" s="91">
        <f>S149+T149+U149</f>
        <v>0</v>
      </c>
      <c r="W149" s="61">
        <f>C149+G149+K149+O149+S149</f>
        <v>0</v>
      </c>
      <c r="X149" s="71">
        <f>D149+H149+L149+P149+T149</f>
        <v>19</v>
      </c>
      <c r="Y149" s="81">
        <f>E149+I149+M149+Q149+U149</f>
        <v>0</v>
      </c>
      <c r="Z149" s="91">
        <f>F149+J149+N149+R149+V149</f>
        <v>19</v>
      </c>
      <c r="AA149" s="98"/>
      <c r="AB149" s="53" t="str">
        <f>A149</f>
        <v>Saline Bayou</v>
      </c>
      <c r="AC149" s="35"/>
    </row>
    <row r="150" spans="1:38" s="15" customFormat="1" x14ac:dyDescent="0.25">
      <c r="A150" s="50" t="s">
        <v>0</v>
      </c>
      <c r="B150" s="50"/>
      <c r="C150" s="62"/>
      <c r="D150" s="72"/>
      <c r="E150" s="82"/>
      <c r="F150" s="92"/>
      <c r="G150" s="62"/>
      <c r="H150" s="72"/>
      <c r="I150" s="82"/>
      <c r="J150" s="92"/>
      <c r="K150" s="62"/>
      <c r="L150" s="72"/>
      <c r="M150" s="82"/>
      <c r="N150" s="92"/>
      <c r="O150" s="62"/>
      <c r="P150" s="72"/>
      <c r="Q150" s="82"/>
      <c r="R150" s="92"/>
      <c r="S150" s="62"/>
      <c r="T150" s="72"/>
      <c r="U150" s="82"/>
      <c r="V150" s="92"/>
      <c r="W150" s="62">
        <f>SUM(W149)</f>
        <v>0</v>
      </c>
      <c r="X150" s="72">
        <f>SUM(X149)</f>
        <v>19</v>
      </c>
      <c r="Y150" s="82">
        <f>SUM(Y149)</f>
        <v>0</v>
      </c>
      <c r="Z150" s="92">
        <f>SUM(Z149)</f>
        <v>19</v>
      </c>
      <c r="AA150" s="99">
        <f>COUNT(Z149:Z149)</f>
        <v>1</v>
      </c>
      <c r="AB150" s="50" t="s">
        <v>34</v>
      </c>
      <c r="AC150" s="35"/>
      <c r="AG150" s="16"/>
    </row>
    <row r="151" spans="1:38" s="9" customFormat="1" ht="16.3" x14ac:dyDescent="0.3">
      <c r="A151" s="47"/>
      <c r="B151" s="47"/>
      <c r="C151" s="60"/>
      <c r="D151" s="70"/>
      <c r="E151" s="80"/>
      <c r="F151" s="90"/>
      <c r="G151" s="60"/>
      <c r="H151" s="70"/>
      <c r="I151" s="80"/>
      <c r="J151" s="90"/>
      <c r="K151" s="60"/>
      <c r="L151" s="70"/>
      <c r="M151" s="80"/>
      <c r="N151" s="90"/>
      <c r="O151" s="60"/>
      <c r="P151" s="70"/>
      <c r="Q151" s="80"/>
      <c r="R151" s="90"/>
      <c r="S151" s="60"/>
      <c r="T151" s="70"/>
      <c r="U151" s="80"/>
      <c r="V151" s="90"/>
      <c r="W151" s="60"/>
      <c r="X151" s="70"/>
      <c r="Y151" s="80"/>
      <c r="Z151" s="90"/>
      <c r="AA151" s="97"/>
      <c r="AB151" s="47"/>
      <c r="AC151" s="35"/>
      <c r="AG151" s="11"/>
    </row>
    <row r="152" spans="1:38" s="9" customFormat="1" ht="16.3" x14ac:dyDescent="0.3">
      <c r="A152" s="47" t="s">
        <v>35</v>
      </c>
      <c r="B152" s="47"/>
      <c r="C152" s="60"/>
      <c r="D152" s="70"/>
      <c r="E152" s="80"/>
      <c r="F152" s="90"/>
      <c r="G152" s="60"/>
      <c r="H152" s="70"/>
      <c r="I152" s="80"/>
      <c r="J152" s="90"/>
      <c r="K152" s="60"/>
      <c r="L152" s="70"/>
      <c r="M152" s="80"/>
      <c r="N152" s="90"/>
      <c r="O152" s="60"/>
      <c r="P152" s="70"/>
      <c r="Q152" s="80"/>
      <c r="R152" s="90"/>
      <c r="S152" s="60"/>
      <c r="T152" s="70"/>
      <c r="U152" s="80"/>
      <c r="V152" s="90"/>
      <c r="W152" s="60"/>
      <c r="X152" s="70"/>
      <c r="Y152" s="80"/>
      <c r="Z152" s="90"/>
      <c r="AA152" s="97"/>
      <c r="AB152" s="47"/>
      <c r="AC152" s="35"/>
      <c r="AG152" s="11"/>
    </row>
    <row r="153" spans="1:38" x14ac:dyDescent="0.25">
      <c r="A153" s="48" t="s">
        <v>81</v>
      </c>
      <c r="B153" s="49" t="s">
        <v>7</v>
      </c>
      <c r="C153" s="61"/>
      <c r="D153" s="71"/>
      <c r="E153" s="81"/>
      <c r="F153" s="91">
        <f>C153+D153+E153</f>
        <v>0</v>
      </c>
      <c r="G153" s="61"/>
      <c r="H153" s="71"/>
      <c r="I153" s="81"/>
      <c r="J153" s="91">
        <f>G153+H153+I153</f>
        <v>0</v>
      </c>
      <c r="K153" s="61"/>
      <c r="L153" s="71"/>
      <c r="M153" s="81"/>
      <c r="N153" s="91">
        <f>K153+L153+M153</f>
        <v>0</v>
      </c>
      <c r="O153" s="61"/>
      <c r="P153" s="71"/>
      <c r="Q153" s="81"/>
      <c r="R153" s="91">
        <f>O153+P153+Q153</f>
        <v>0</v>
      </c>
      <c r="S153" s="61">
        <v>92.5</v>
      </c>
      <c r="T153" s="71"/>
      <c r="U153" s="81"/>
      <c r="V153" s="91">
        <f>S153+T153+U153</f>
        <v>92.5</v>
      </c>
      <c r="W153" s="61">
        <f t="shared" ref="W153:Z154" si="81">C153+G153+K153+O153+S153</f>
        <v>92.5</v>
      </c>
      <c r="X153" s="71">
        <f t="shared" si="81"/>
        <v>0</v>
      </c>
      <c r="Y153" s="81">
        <f t="shared" si="81"/>
        <v>0</v>
      </c>
      <c r="Z153" s="91">
        <f t="shared" si="81"/>
        <v>92.5</v>
      </c>
      <c r="AA153" s="98"/>
      <c r="AB153" s="53" t="str">
        <f>A153</f>
        <v>Allagash Wilderness Waterway</v>
      </c>
      <c r="AC153" s="34"/>
      <c r="AD153" s="24"/>
      <c r="AE153" s="24"/>
      <c r="AF153" s="24"/>
      <c r="AG153" s="25"/>
      <c r="AH153" s="17"/>
      <c r="AI153" s="17"/>
      <c r="AJ153" s="17"/>
      <c r="AL153" s="14"/>
    </row>
    <row r="154" spans="1:38" x14ac:dyDescent="0.25">
      <c r="A154" s="146" t="s">
        <v>341</v>
      </c>
      <c r="B154" s="150" t="s">
        <v>6</v>
      </c>
      <c r="C154" s="164"/>
      <c r="D154" s="165"/>
      <c r="E154" s="166"/>
      <c r="F154" s="91">
        <f>C154+D154+E154</f>
        <v>0</v>
      </c>
      <c r="G154" s="164"/>
      <c r="H154" s="165">
        <v>24</v>
      </c>
      <c r="I154" s="166">
        <v>16.3</v>
      </c>
      <c r="J154" s="91">
        <f>G154+H154+I154</f>
        <v>40.299999999999997</v>
      </c>
      <c r="K154" s="164"/>
      <c r="L154" s="165"/>
      <c r="M154" s="166"/>
      <c r="N154" s="91">
        <f>K154+L154+M154</f>
        <v>0</v>
      </c>
      <c r="O154" s="164"/>
      <c r="P154" s="165"/>
      <c r="Q154" s="166"/>
      <c r="R154" s="91">
        <f>O154+P154+Q154</f>
        <v>0</v>
      </c>
      <c r="S154" s="164"/>
      <c r="T154" s="165"/>
      <c r="U154" s="166"/>
      <c r="V154" s="91">
        <f>S154+T154+U154</f>
        <v>0</v>
      </c>
      <c r="W154" s="61">
        <f t="shared" si="81"/>
        <v>0</v>
      </c>
      <c r="X154" s="71">
        <f t="shared" si="81"/>
        <v>24</v>
      </c>
      <c r="Y154" s="81">
        <f t="shared" si="81"/>
        <v>16.3</v>
      </c>
      <c r="Z154" s="91">
        <f t="shared" si="81"/>
        <v>40.299999999999997</v>
      </c>
      <c r="AA154" s="147"/>
      <c r="AB154" s="151" t="s">
        <v>341</v>
      </c>
      <c r="AC154" s="167"/>
      <c r="AD154" s="24"/>
      <c r="AE154" s="24"/>
      <c r="AF154" s="24"/>
      <c r="AG154" s="25"/>
      <c r="AH154" s="17"/>
      <c r="AI154" s="17"/>
      <c r="AJ154" s="17"/>
      <c r="AL154" s="14"/>
    </row>
    <row r="155" spans="1:38" s="15" customFormat="1" x14ac:dyDescent="0.25">
      <c r="A155" s="50" t="s">
        <v>0</v>
      </c>
      <c r="B155" s="50"/>
      <c r="C155" s="62"/>
      <c r="D155" s="72"/>
      <c r="E155" s="82"/>
      <c r="F155" s="92"/>
      <c r="G155" s="62"/>
      <c r="H155" s="72"/>
      <c r="I155" s="82"/>
      <c r="J155" s="92"/>
      <c r="K155" s="62"/>
      <c r="L155" s="72"/>
      <c r="M155" s="82"/>
      <c r="N155" s="92"/>
      <c r="O155" s="62"/>
      <c r="P155" s="72"/>
      <c r="Q155" s="82"/>
      <c r="R155" s="92"/>
      <c r="S155" s="62"/>
      <c r="T155" s="72"/>
      <c r="U155" s="82"/>
      <c r="V155" s="92"/>
      <c r="W155" s="62">
        <f>SUM(W153:W154)</f>
        <v>92.5</v>
      </c>
      <c r="X155" s="72">
        <f>SUM(X153:X154)</f>
        <v>24</v>
      </c>
      <c r="Y155" s="82">
        <f>SUM(Y153:Y154)</f>
        <v>16.3</v>
      </c>
      <c r="Z155" s="92">
        <f>SUM(Z153:Z154)</f>
        <v>132.80000000000001</v>
      </c>
      <c r="AA155" s="99">
        <f>COUNT(Z153:Z154)</f>
        <v>2</v>
      </c>
      <c r="AB155" s="50" t="s">
        <v>35</v>
      </c>
      <c r="AC155" s="35"/>
      <c r="AG155" s="16"/>
    </row>
    <row r="156" spans="1:38" s="9" customFormat="1" ht="16.3" x14ac:dyDescent="0.3">
      <c r="A156" s="47"/>
      <c r="B156" s="47"/>
      <c r="C156" s="60"/>
      <c r="D156" s="70"/>
      <c r="E156" s="80"/>
      <c r="F156" s="90"/>
      <c r="G156" s="60"/>
      <c r="H156" s="70"/>
      <c r="I156" s="80"/>
      <c r="J156" s="90"/>
      <c r="K156" s="60"/>
      <c r="L156" s="70"/>
      <c r="M156" s="80"/>
      <c r="N156" s="90"/>
      <c r="O156" s="60"/>
      <c r="P156" s="70"/>
      <c r="Q156" s="80"/>
      <c r="R156" s="90"/>
      <c r="S156" s="60"/>
      <c r="T156" s="70"/>
      <c r="U156" s="80"/>
      <c r="V156" s="90"/>
      <c r="W156" s="60"/>
      <c r="X156" s="70"/>
      <c r="Y156" s="80"/>
      <c r="Z156" s="90"/>
      <c r="AA156" s="97"/>
      <c r="AB156" s="47"/>
      <c r="AC156" s="35"/>
      <c r="AG156" s="11"/>
    </row>
    <row r="157" spans="1:38" s="9" customFormat="1" ht="16.3" x14ac:dyDescent="0.3">
      <c r="A157" s="47" t="s">
        <v>36</v>
      </c>
      <c r="B157" s="47"/>
      <c r="C157" s="60"/>
      <c r="D157" s="70"/>
      <c r="E157" s="80"/>
      <c r="F157" s="90"/>
      <c r="G157" s="60"/>
      <c r="H157" s="70"/>
      <c r="I157" s="80"/>
      <c r="J157" s="90"/>
      <c r="K157" s="60"/>
      <c r="L157" s="70"/>
      <c r="M157" s="80"/>
      <c r="N157" s="90"/>
      <c r="O157" s="60"/>
      <c r="P157" s="70"/>
      <c r="Q157" s="80"/>
      <c r="R157" s="90"/>
      <c r="S157" s="60"/>
      <c r="T157" s="70"/>
      <c r="U157" s="80"/>
      <c r="V157" s="90"/>
      <c r="W157" s="60"/>
      <c r="X157" s="70"/>
      <c r="Y157" s="80"/>
      <c r="Z157" s="90"/>
      <c r="AA157" s="97"/>
      <c r="AB157" s="47"/>
      <c r="AC157" s="35"/>
      <c r="AG157" s="11"/>
    </row>
    <row r="158" spans="1:38" x14ac:dyDescent="0.25">
      <c r="A158" s="105" t="s">
        <v>344</v>
      </c>
      <c r="B158" s="55" t="s">
        <v>14</v>
      </c>
      <c r="C158" s="61"/>
      <c r="D158" s="71"/>
      <c r="E158" s="81"/>
      <c r="F158" s="91">
        <f>C158+D158+E158</f>
        <v>0</v>
      </c>
      <c r="G158" s="61"/>
      <c r="H158" s="71">
        <v>7</v>
      </c>
      <c r="I158" s="81">
        <v>11.1</v>
      </c>
      <c r="J158" s="91">
        <f>G158+H158+I158</f>
        <v>18.100000000000001</v>
      </c>
      <c r="K158" s="61"/>
      <c r="L158" s="71">
        <v>7.9</v>
      </c>
      <c r="M158" s="81">
        <v>3</v>
      </c>
      <c r="N158" s="91">
        <f>K158+L158+M158</f>
        <v>10.9</v>
      </c>
      <c r="O158" s="61"/>
      <c r="P158" s="71"/>
      <c r="Q158" s="81"/>
      <c r="R158" s="91">
        <f>O158+P158+Q158</f>
        <v>0</v>
      </c>
      <c r="S158" s="61"/>
      <c r="T158" s="71"/>
      <c r="U158" s="81"/>
      <c r="V158" s="91">
        <f>S158+T158+U158</f>
        <v>0</v>
      </c>
      <c r="W158" s="61">
        <f t="shared" ref="W158:W160" si="82">C158+G158+K158+O158+S158</f>
        <v>0</v>
      </c>
      <c r="X158" s="71">
        <f t="shared" ref="X158:Z160" si="83">D158+H158+L158+P158+T158</f>
        <v>14.9</v>
      </c>
      <c r="Y158" s="81">
        <f t="shared" si="83"/>
        <v>14.1</v>
      </c>
      <c r="Z158" s="91">
        <f t="shared" si="83"/>
        <v>29</v>
      </c>
      <c r="AA158" s="98"/>
      <c r="AB158" s="53" t="str">
        <f t="shared" ref="AB158:AB160" si="84">A158</f>
        <v>Sudbury, Assabet, Concord River</v>
      </c>
      <c r="AC158" s="35"/>
    </row>
    <row r="159" spans="1:38" x14ac:dyDescent="0.25">
      <c r="A159" s="53" t="s">
        <v>251</v>
      </c>
      <c r="B159" s="49" t="s">
        <v>6</v>
      </c>
      <c r="C159" s="61"/>
      <c r="D159" s="71"/>
      <c r="E159" s="81"/>
      <c r="F159" s="91">
        <f>C159+D159+E159</f>
        <v>0</v>
      </c>
      <c r="G159" s="61"/>
      <c r="H159" s="71">
        <v>26</v>
      </c>
      <c r="I159" s="81">
        <v>14</v>
      </c>
      <c r="J159" s="91">
        <f>G159+H159+I159</f>
        <v>40</v>
      </c>
      <c r="K159" s="61"/>
      <c r="L159" s="71"/>
      <c r="M159" s="81"/>
      <c r="N159" s="91">
        <f>K159+L159+M159</f>
        <v>0</v>
      </c>
      <c r="O159" s="61"/>
      <c r="P159" s="71"/>
      <c r="Q159" s="81"/>
      <c r="R159" s="91">
        <f>O159+P159+Q159</f>
        <v>0</v>
      </c>
      <c r="S159" s="61"/>
      <c r="T159" s="71"/>
      <c r="U159" s="81"/>
      <c r="V159" s="91">
        <f>S159+T159+U159</f>
        <v>0</v>
      </c>
      <c r="W159" s="61">
        <f t="shared" si="82"/>
        <v>0</v>
      </c>
      <c r="X159" s="71">
        <f>D159+H159+L159+P159+T159</f>
        <v>26</v>
      </c>
      <c r="Y159" s="81">
        <f>E159+I159+M159+Q159+U159</f>
        <v>14</v>
      </c>
      <c r="Z159" s="91">
        <f>F159+J159+N159+R159+V159</f>
        <v>40</v>
      </c>
      <c r="AA159" s="98"/>
      <c r="AB159" s="53" t="str">
        <f t="shared" si="84"/>
        <v>Taunton River</v>
      </c>
      <c r="AC159" s="35"/>
    </row>
    <row r="160" spans="1:38" x14ac:dyDescent="0.25">
      <c r="A160" s="48" t="s">
        <v>165</v>
      </c>
      <c r="B160" s="55" t="s">
        <v>348</v>
      </c>
      <c r="C160" s="61"/>
      <c r="D160" s="71"/>
      <c r="E160" s="81"/>
      <c r="F160" s="91">
        <f>C160+D160+E160</f>
        <v>0</v>
      </c>
      <c r="G160" s="61"/>
      <c r="H160" s="71"/>
      <c r="I160" s="81"/>
      <c r="J160" s="91">
        <f>G160+H160+I160</f>
        <v>0</v>
      </c>
      <c r="K160" s="61"/>
      <c r="L160" s="71">
        <v>0.1</v>
      </c>
      <c r="M160" s="81"/>
      <c r="N160" s="91">
        <f>K160+L160+M160</f>
        <v>0.1</v>
      </c>
      <c r="O160" s="61"/>
      <c r="P160" s="71"/>
      <c r="Q160" s="81"/>
      <c r="R160" s="91">
        <f>O160+P160+Q160</f>
        <v>0</v>
      </c>
      <c r="S160" s="61">
        <v>2.6</v>
      </c>
      <c r="T160" s="71">
        <v>42.8</v>
      </c>
      <c r="U160" s="81">
        <v>32.6</v>
      </c>
      <c r="V160" s="91">
        <f>S160+T160+U160</f>
        <v>78</v>
      </c>
      <c r="W160" s="61">
        <f t="shared" si="82"/>
        <v>2.6</v>
      </c>
      <c r="X160" s="71">
        <f t="shared" si="83"/>
        <v>42.9</v>
      </c>
      <c r="Y160" s="81">
        <f t="shared" si="83"/>
        <v>32.6</v>
      </c>
      <c r="Z160" s="91">
        <f t="shared" si="83"/>
        <v>78.099999999999994</v>
      </c>
      <c r="AA160" s="98"/>
      <c r="AB160" s="53" t="str">
        <f t="shared" si="84"/>
        <v>Westfield River</v>
      </c>
      <c r="AC160" s="35" t="s">
        <v>349</v>
      </c>
    </row>
    <row r="161" spans="1:33" s="15" customFormat="1" x14ac:dyDescent="0.25">
      <c r="A161" s="50" t="s">
        <v>0</v>
      </c>
      <c r="B161" s="50"/>
      <c r="C161" s="62"/>
      <c r="D161" s="72"/>
      <c r="E161" s="82"/>
      <c r="F161" s="92"/>
      <c r="G161" s="62"/>
      <c r="H161" s="72"/>
      <c r="I161" s="82"/>
      <c r="J161" s="92"/>
      <c r="K161" s="62"/>
      <c r="L161" s="72"/>
      <c r="M161" s="82"/>
      <c r="N161" s="92"/>
      <c r="O161" s="62"/>
      <c r="P161" s="72"/>
      <c r="Q161" s="82"/>
      <c r="R161" s="92"/>
      <c r="S161" s="62"/>
      <c r="T161" s="72"/>
      <c r="U161" s="82"/>
      <c r="V161" s="92"/>
      <c r="W161" s="62">
        <f>SUM(W158:W160)</f>
        <v>2.6</v>
      </c>
      <c r="X161" s="72">
        <f>SUM(X158:X160)</f>
        <v>83.8</v>
      </c>
      <c r="Y161" s="82">
        <f>SUM(Y158:Y160)</f>
        <v>60.7</v>
      </c>
      <c r="Z161" s="92">
        <f>SUM(Z158:Z160)</f>
        <v>147.1</v>
      </c>
      <c r="AA161" s="99">
        <f>COUNT(Z158:Z160)</f>
        <v>3</v>
      </c>
      <c r="AB161" s="50" t="s">
        <v>36</v>
      </c>
      <c r="AC161" s="35"/>
      <c r="AG161" s="16"/>
    </row>
    <row r="162" spans="1:33" s="15" customFormat="1" x14ac:dyDescent="0.25">
      <c r="A162" s="156"/>
      <c r="B162" s="156"/>
      <c r="C162" s="157"/>
      <c r="D162" s="158"/>
      <c r="E162" s="159"/>
      <c r="F162" s="160"/>
      <c r="G162" s="157"/>
      <c r="H162" s="158"/>
      <c r="I162" s="159"/>
      <c r="J162" s="160"/>
      <c r="K162" s="157"/>
      <c r="L162" s="158"/>
      <c r="M162" s="159"/>
      <c r="N162" s="160"/>
      <c r="O162" s="157"/>
      <c r="P162" s="158"/>
      <c r="Q162" s="159"/>
      <c r="R162" s="160"/>
      <c r="S162" s="157"/>
      <c r="T162" s="158"/>
      <c r="U162" s="159"/>
      <c r="V162" s="160"/>
      <c r="W162" s="157"/>
      <c r="X162" s="158"/>
      <c r="Y162" s="159"/>
      <c r="Z162" s="160"/>
      <c r="AA162" s="161"/>
      <c r="AB162" s="156"/>
      <c r="AC162" s="149"/>
      <c r="AG162" s="16"/>
    </row>
    <row r="163" spans="1:33" s="15" customFormat="1" ht="16.3" x14ac:dyDescent="0.3">
      <c r="A163" s="47" t="s">
        <v>331</v>
      </c>
      <c r="B163" s="47"/>
      <c r="C163" s="60"/>
      <c r="D163" s="70"/>
      <c r="E163" s="80"/>
      <c r="F163" s="90"/>
      <c r="G163" s="60"/>
      <c r="H163" s="70"/>
      <c r="I163" s="80"/>
      <c r="J163" s="90"/>
      <c r="K163" s="60"/>
      <c r="L163" s="70"/>
      <c r="M163" s="80"/>
      <c r="N163" s="90"/>
      <c r="O163" s="60"/>
      <c r="P163" s="70"/>
      <c r="Q163" s="80"/>
      <c r="R163" s="90"/>
      <c r="S163" s="60"/>
      <c r="T163" s="70"/>
      <c r="U163" s="80"/>
      <c r="V163" s="90"/>
      <c r="W163" s="60"/>
      <c r="X163" s="70"/>
      <c r="Y163" s="80"/>
      <c r="Z163" s="90"/>
      <c r="AA163" s="97"/>
      <c r="AB163" s="47"/>
      <c r="AC163" s="149"/>
      <c r="AG163" s="16"/>
    </row>
    <row r="164" spans="1:33" s="15" customFormat="1" x14ac:dyDescent="0.25">
      <c r="A164" s="48" t="s">
        <v>332</v>
      </c>
      <c r="B164" s="55" t="s">
        <v>14</v>
      </c>
      <c r="C164" s="61"/>
      <c r="D164" s="71"/>
      <c r="E164" s="81"/>
      <c r="F164" s="91">
        <f>C164+D164+E164</f>
        <v>0</v>
      </c>
      <c r="G164" s="61"/>
      <c r="H164" s="71">
        <v>49.1</v>
      </c>
      <c r="I164" s="81"/>
      <c r="J164" s="91">
        <f>G164+H164+I164</f>
        <v>49.1</v>
      </c>
      <c r="K164" s="61"/>
      <c r="L164" s="71">
        <v>3.7</v>
      </c>
      <c r="M164" s="81"/>
      <c r="N164" s="91">
        <f>K164+L164+M164</f>
        <v>3.7</v>
      </c>
      <c r="O164" s="61"/>
      <c r="P164" s="71"/>
      <c r="Q164" s="81"/>
      <c r="R164" s="91">
        <f>O164+P164+Q164</f>
        <v>0</v>
      </c>
      <c r="S164" s="61"/>
      <c r="T164" s="71"/>
      <c r="U164" s="81"/>
      <c r="V164" s="91">
        <f>S164+T164+U164</f>
        <v>0</v>
      </c>
      <c r="W164" s="61">
        <f>C164+G164+K164+O164+S164</f>
        <v>0</v>
      </c>
      <c r="X164" s="71">
        <f>D164+H164+L164+P164+T164</f>
        <v>52.800000000000004</v>
      </c>
      <c r="Y164" s="81">
        <f>E164+I164+M164+Q164+U164</f>
        <v>0</v>
      </c>
      <c r="Z164" s="91">
        <f>F164+J164+N164+R164+V164</f>
        <v>52.800000000000004</v>
      </c>
      <c r="AA164" s="98"/>
      <c r="AB164" s="53" t="str">
        <f>A164</f>
        <v>Nashua River</v>
      </c>
      <c r="AC164" s="149" t="s">
        <v>343</v>
      </c>
      <c r="AG164" s="16"/>
    </row>
    <row r="165" spans="1:33" s="15" customFormat="1" x14ac:dyDescent="0.25">
      <c r="A165" s="50" t="s">
        <v>0</v>
      </c>
      <c r="B165" s="50"/>
      <c r="C165" s="62"/>
      <c r="D165" s="72"/>
      <c r="E165" s="82"/>
      <c r="F165" s="92"/>
      <c r="G165" s="62"/>
      <c r="H165" s="72"/>
      <c r="I165" s="82"/>
      <c r="J165" s="92"/>
      <c r="K165" s="62"/>
      <c r="L165" s="72"/>
      <c r="M165" s="82"/>
      <c r="N165" s="92"/>
      <c r="O165" s="62"/>
      <c r="P165" s="72"/>
      <c r="Q165" s="82"/>
      <c r="R165" s="92"/>
      <c r="S165" s="62"/>
      <c r="T165" s="72"/>
      <c r="U165" s="82"/>
      <c r="V165" s="92"/>
      <c r="W165" s="62">
        <f>SUM(W164)</f>
        <v>0</v>
      </c>
      <c r="X165" s="72">
        <f>SUM(X164)</f>
        <v>52.800000000000004</v>
      </c>
      <c r="Y165" s="82">
        <f>SUM(Y164)</f>
        <v>0</v>
      </c>
      <c r="Z165" s="92">
        <f>SUM(Z164)</f>
        <v>52.800000000000004</v>
      </c>
      <c r="AA165" s="99">
        <f>COUNT(Z164:Z164)</f>
        <v>1</v>
      </c>
      <c r="AB165" s="50" t="s">
        <v>331</v>
      </c>
      <c r="AC165" s="149"/>
      <c r="AG165" s="16"/>
    </row>
    <row r="166" spans="1:33" x14ac:dyDescent="0.25">
      <c r="A166" s="48"/>
      <c r="B166" s="49"/>
      <c r="C166" s="61"/>
      <c r="D166" s="71"/>
      <c r="E166" s="81"/>
      <c r="F166" s="91"/>
      <c r="G166" s="61"/>
      <c r="H166" s="71"/>
      <c r="I166" s="81"/>
      <c r="J166" s="91"/>
      <c r="K166" s="61"/>
      <c r="L166" s="71"/>
      <c r="M166" s="81"/>
      <c r="N166" s="91"/>
      <c r="O166" s="61"/>
      <c r="P166" s="71"/>
      <c r="Q166" s="81"/>
      <c r="R166" s="91"/>
      <c r="S166" s="61"/>
      <c r="T166" s="71"/>
      <c r="U166" s="81"/>
      <c r="V166" s="91"/>
      <c r="W166" s="61"/>
      <c r="X166" s="71"/>
      <c r="Y166" s="81"/>
      <c r="Z166" s="91"/>
      <c r="AA166" s="98"/>
      <c r="AB166" s="53"/>
      <c r="AC166" s="35"/>
    </row>
    <row r="167" spans="1:33" s="9" customFormat="1" ht="16.3" x14ac:dyDescent="0.3">
      <c r="A167" s="47" t="s">
        <v>37</v>
      </c>
      <c r="B167" s="47"/>
      <c r="C167" s="60"/>
      <c r="D167" s="70"/>
      <c r="E167" s="80"/>
      <c r="F167" s="90"/>
      <c r="G167" s="60"/>
      <c r="H167" s="70"/>
      <c r="I167" s="80"/>
      <c r="J167" s="90"/>
      <c r="K167" s="60"/>
      <c r="L167" s="70"/>
      <c r="M167" s="80"/>
      <c r="N167" s="90"/>
      <c r="O167" s="60"/>
      <c r="P167" s="70"/>
      <c r="Q167" s="80"/>
      <c r="R167" s="90"/>
      <c r="S167" s="60"/>
      <c r="T167" s="70"/>
      <c r="U167" s="80"/>
      <c r="V167" s="90"/>
      <c r="W167" s="60"/>
      <c r="X167" s="70"/>
      <c r="Y167" s="80"/>
      <c r="Z167" s="90"/>
      <c r="AA167" s="97"/>
      <c r="AB167" s="47"/>
      <c r="AC167" s="35"/>
      <c r="AG167" s="11"/>
    </row>
    <row r="168" spans="1:33" x14ac:dyDescent="0.25">
      <c r="A168" s="48" t="s">
        <v>166</v>
      </c>
      <c r="B168" s="49" t="s">
        <v>2</v>
      </c>
      <c r="C168" s="61"/>
      <c r="D168" s="71"/>
      <c r="E168" s="81"/>
      <c r="F168" s="91">
        <f t="shared" ref="F168:F183" si="85">C168+D168+E168</f>
        <v>0</v>
      </c>
      <c r="G168" s="61"/>
      <c r="H168" s="71"/>
      <c r="I168" s="81"/>
      <c r="J168" s="91">
        <f t="shared" ref="J168:J183" si="86">G168+H168+I168</f>
        <v>0</v>
      </c>
      <c r="K168" s="61"/>
      <c r="L168" s="71"/>
      <c r="M168" s="81"/>
      <c r="N168" s="91">
        <f t="shared" ref="N168:N183" si="87">K168+L168+M168</f>
        <v>0</v>
      </c>
      <c r="O168" s="61"/>
      <c r="P168" s="71">
        <v>23</v>
      </c>
      <c r="Q168" s="81"/>
      <c r="R168" s="91">
        <f t="shared" ref="R168:R183" si="88">O168+P168+Q168</f>
        <v>23</v>
      </c>
      <c r="S168" s="61"/>
      <c r="T168" s="71"/>
      <c r="U168" s="81"/>
      <c r="V168" s="91">
        <f t="shared" ref="V168:V183" si="89">S168+T168+U168</f>
        <v>0</v>
      </c>
      <c r="W168" s="61">
        <f t="shared" ref="W168:W183" si="90">C168+G168+K168+O168+S168</f>
        <v>0</v>
      </c>
      <c r="X168" s="71">
        <f t="shared" ref="X168:X183" si="91">D168+H168+L168+P168+T168</f>
        <v>23</v>
      </c>
      <c r="Y168" s="81">
        <f t="shared" ref="Y168:Y183" si="92">E168+I168+M168+Q168+U168</f>
        <v>0</v>
      </c>
      <c r="Z168" s="91">
        <f t="shared" ref="Z168:Z183" si="93">F168+J168+N168+R168+V168</f>
        <v>23</v>
      </c>
      <c r="AA168" s="98"/>
      <c r="AB168" s="53" t="str">
        <f t="shared" ref="AB168:AB183" si="94">A168</f>
        <v>Au Sable River</v>
      </c>
      <c r="AC168" s="35"/>
    </row>
    <row r="169" spans="1:33" x14ac:dyDescent="0.25">
      <c r="A169" s="48" t="s">
        <v>83</v>
      </c>
      <c r="B169" s="49" t="s">
        <v>2</v>
      </c>
      <c r="C169" s="61"/>
      <c r="D169" s="71"/>
      <c r="E169" s="81"/>
      <c r="F169" s="91">
        <f t="shared" si="85"/>
        <v>0</v>
      </c>
      <c r="G169" s="61"/>
      <c r="H169" s="71"/>
      <c r="I169" s="81"/>
      <c r="J169" s="91">
        <f t="shared" si="86"/>
        <v>0</v>
      </c>
      <c r="K169" s="61"/>
      <c r="L169" s="71"/>
      <c r="M169" s="81"/>
      <c r="N169" s="91">
        <f t="shared" si="87"/>
        <v>0</v>
      </c>
      <c r="O169" s="61"/>
      <c r="P169" s="71">
        <v>6.5</v>
      </c>
      <c r="Q169" s="81"/>
      <c r="R169" s="91">
        <f t="shared" si="88"/>
        <v>6.5</v>
      </c>
      <c r="S169" s="61"/>
      <c r="T169" s="71"/>
      <c r="U169" s="81"/>
      <c r="V169" s="91">
        <f t="shared" si="89"/>
        <v>0</v>
      </c>
      <c r="W169" s="61">
        <f t="shared" si="90"/>
        <v>0</v>
      </c>
      <c r="X169" s="71">
        <f t="shared" si="91"/>
        <v>6.5</v>
      </c>
      <c r="Y169" s="81">
        <f t="shared" si="92"/>
        <v>0</v>
      </c>
      <c r="Z169" s="91">
        <f t="shared" si="93"/>
        <v>6.5</v>
      </c>
      <c r="AA169" s="98"/>
      <c r="AB169" s="53" t="str">
        <f t="shared" si="94"/>
        <v>Bear Creek</v>
      </c>
      <c r="AC169" s="35"/>
    </row>
    <row r="170" spans="1:33" x14ac:dyDescent="0.25">
      <c r="A170" s="48" t="s">
        <v>167</v>
      </c>
      <c r="B170" s="49" t="s">
        <v>2</v>
      </c>
      <c r="C170" s="61"/>
      <c r="D170" s="71"/>
      <c r="E170" s="81"/>
      <c r="F170" s="91">
        <f t="shared" si="85"/>
        <v>0</v>
      </c>
      <c r="G170" s="61"/>
      <c r="H170" s="71"/>
      <c r="I170" s="81"/>
      <c r="J170" s="91">
        <f t="shared" si="86"/>
        <v>0</v>
      </c>
      <c r="K170" s="61"/>
      <c r="L170" s="71"/>
      <c r="M170" s="81"/>
      <c r="N170" s="91">
        <f t="shared" si="87"/>
        <v>0</v>
      </c>
      <c r="O170" s="61"/>
      <c r="P170" s="71">
        <v>14</v>
      </c>
      <c r="Q170" s="81"/>
      <c r="R170" s="91">
        <f t="shared" si="88"/>
        <v>14</v>
      </c>
      <c r="S170" s="61"/>
      <c r="T170" s="71"/>
      <c r="U170" s="81"/>
      <c r="V170" s="91">
        <f t="shared" si="89"/>
        <v>0</v>
      </c>
      <c r="W170" s="61">
        <f t="shared" si="90"/>
        <v>0</v>
      </c>
      <c r="X170" s="71">
        <f t="shared" si="91"/>
        <v>14</v>
      </c>
      <c r="Y170" s="81">
        <f t="shared" si="92"/>
        <v>0</v>
      </c>
      <c r="Z170" s="91">
        <f t="shared" si="93"/>
        <v>14</v>
      </c>
      <c r="AA170" s="98"/>
      <c r="AB170" s="53" t="str">
        <f t="shared" si="94"/>
        <v>Black River</v>
      </c>
      <c r="AC170" s="35"/>
    </row>
    <row r="171" spans="1:33" x14ac:dyDescent="0.25">
      <c r="A171" s="48" t="s">
        <v>168</v>
      </c>
      <c r="B171" s="49" t="s">
        <v>2</v>
      </c>
      <c r="C171" s="61"/>
      <c r="D171" s="71"/>
      <c r="E171" s="81"/>
      <c r="F171" s="91">
        <f t="shared" si="85"/>
        <v>0</v>
      </c>
      <c r="G171" s="61"/>
      <c r="H171" s="71"/>
      <c r="I171" s="81"/>
      <c r="J171" s="91">
        <f t="shared" si="86"/>
        <v>0</v>
      </c>
      <c r="K171" s="61"/>
      <c r="L171" s="71"/>
      <c r="M171" s="81"/>
      <c r="N171" s="91">
        <f t="shared" si="87"/>
        <v>0</v>
      </c>
      <c r="O171" s="61">
        <v>12.4</v>
      </c>
      <c r="P171" s="71">
        <v>9.3000000000000007</v>
      </c>
      <c r="Q171" s="81">
        <v>6.1</v>
      </c>
      <c r="R171" s="91">
        <f t="shared" si="88"/>
        <v>27.800000000000004</v>
      </c>
      <c r="S171" s="61"/>
      <c r="T171" s="71"/>
      <c r="U171" s="81"/>
      <c r="V171" s="91">
        <f t="shared" si="89"/>
        <v>0</v>
      </c>
      <c r="W171" s="61">
        <f t="shared" si="90"/>
        <v>12.4</v>
      </c>
      <c r="X171" s="71">
        <f t="shared" si="91"/>
        <v>9.3000000000000007</v>
      </c>
      <c r="Y171" s="81">
        <f t="shared" si="92"/>
        <v>6.1</v>
      </c>
      <c r="Z171" s="91">
        <f t="shared" si="93"/>
        <v>27.800000000000004</v>
      </c>
      <c r="AA171" s="98"/>
      <c r="AB171" s="53" t="str">
        <f t="shared" si="94"/>
        <v>Carp River</v>
      </c>
      <c r="AC171" s="35"/>
    </row>
    <row r="172" spans="1:33" x14ac:dyDescent="0.25">
      <c r="A172" s="48" t="s">
        <v>169</v>
      </c>
      <c r="B172" s="49" t="s">
        <v>2</v>
      </c>
      <c r="C172" s="61"/>
      <c r="D172" s="71"/>
      <c r="E172" s="81"/>
      <c r="F172" s="91">
        <f t="shared" si="85"/>
        <v>0</v>
      </c>
      <c r="G172" s="61"/>
      <c r="H172" s="71"/>
      <c r="I172" s="81"/>
      <c r="J172" s="91">
        <f t="shared" si="86"/>
        <v>0</v>
      </c>
      <c r="K172" s="61"/>
      <c r="L172" s="71"/>
      <c r="M172" s="81"/>
      <c r="N172" s="91">
        <f t="shared" si="87"/>
        <v>0</v>
      </c>
      <c r="O172" s="61"/>
      <c r="P172" s="71">
        <v>12</v>
      </c>
      <c r="Q172" s="81">
        <v>39</v>
      </c>
      <c r="R172" s="91">
        <f t="shared" si="88"/>
        <v>51</v>
      </c>
      <c r="S172" s="61"/>
      <c r="T172" s="71"/>
      <c r="U172" s="81"/>
      <c r="V172" s="91">
        <f t="shared" si="89"/>
        <v>0</v>
      </c>
      <c r="W172" s="61">
        <f t="shared" si="90"/>
        <v>0</v>
      </c>
      <c r="X172" s="71">
        <f t="shared" si="91"/>
        <v>12</v>
      </c>
      <c r="Y172" s="81">
        <f t="shared" si="92"/>
        <v>39</v>
      </c>
      <c r="Z172" s="91">
        <f t="shared" si="93"/>
        <v>51</v>
      </c>
      <c r="AA172" s="98"/>
      <c r="AB172" s="53" t="str">
        <f t="shared" si="94"/>
        <v>Indian River</v>
      </c>
      <c r="AC172" s="35"/>
    </row>
    <row r="173" spans="1:33" x14ac:dyDescent="0.25">
      <c r="A173" s="48" t="s">
        <v>170</v>
      </c>
      <c r="B173" s="49" t="s">
        <v>2</v>
      </c>
      <c r="C173" s="61"/>
      <c r="D173" s="71"/>
      <c r="E173" s="81"/>
      <c r="F173" s="91">
        <f t="shared" si="85"/>
        <v>0</v>
      </c>
      <c r="G173" s="61"/>
      <c r="H173" s="71"/>
      <c r="I173" s="81"/>
      <c r="J173" s="91">
        <f t="shared" si="86"/>
        <v>0</v>
      </c>
      <c r="K173" s="61"/>
      <c r="L173" s="71"/>
      <c r="M173" s="81"/>
      <c r="N173" s="91">
        <f t="shared" si="87"/>
        <v>0</v>
      </c>
      <c r="O173" s="61"/>
      <c r="P173" s="71"/>
      <c r="Q173" s="81">
        <v>26</v>
      </c>
      <c r="R173" s="91">
        <f t="shared" si="88"/>
        <v>26</v>
      </c>
      <c r="S173" s="61"/>
      <c r="T173" s="71"/>
      <c r="U173" s="81"/>
      <c r="V173" s="91">
        <f t="shared" si="89"/>
        <v>0</v>
      </c>
      <c r="W173" s="61">
        <f t="shared" si="90"/>
        <v>0</v>
      </c>
      <c r="X173" s="71">
        <f t="shared" si="91"/>
        <v>0</v>
      </c>
      <c r="Y173" s="81">
        <f t="shared" si="92"/>
        <v>26</v>
      </c>
      <c r="Z173" s="91">
        <f t="shared" si="93"/>
        <v>26</v>
      </c>
      <c r="AA173" s="98"/>
      <c r="AB173" s="53" t="str">
        <f t="shared" si="94"/>
        <v>Manistee River</v>
      </c>
      <c r="AC173" s="35"/>
    </row>
    <row r="174" spans="1:33" x14ac:dyDescent="0.25">
      <c r="A174" s="48" t="s">
        <v>171</v>
      </c>
      <c r="B174" s="49" t="s">
        <v>2</v>
      </c>
      <c r="C174" s="61"/>
      <c r="D174" s="71"/>
      <c r="E174" s="81"/>
      <c r="F174" s="91">
        <f t="shared" si="85"/>
        <v>0</v>
      </c>
      <c r="G174" s="61"/>
      <c r="H174" s="71"/>
      <c r="I174" s="81"/>
      <c r="J174" s="91">
        <f t="shared" si="86"/>
        <v>0</v>
      </c>
      <c r="K174" s="61"/>
      <c r="L174" s="71"/>
      <c r="M174" s="81"/>
      <c r="N174" s="91">
        <f t="shared" si="87"/>
        <v>0</v>
      </c>
      <c r="O174" s="61">
        <v>43</v>
      </c>
      <c r="P174" s="71">
        <v>35</v>
      </c>
      <c r="Q174" s="81">
        <v>92</v>
      </c>
      <c r="R174" s="91">
        <f t="shared" si="88"/>
        <v>170</v>
      </c>
      <c r="S174" s="61"/>
      <c r="T174" s="71"/>
      <c r="U174" s="81"/>
      <c r="V174" s="91">
        <f t="shared" si="89"/>
        <v>0</v>
      </c>
      <c r="W174" s="61">
        <f t="shared" si="90"/>
        <v>43</v>
      </c>
      <c r="X174" s="71">
        <f t="shared" si="91"/>
        <v>35</v>
      </c>
      <c r="Y174" s="81">
        <f t="shared" si="92"/>
        <v>92</v>
      </c>
      <c r="Z174" s="91">
        <f t="shared" si="93"/>
        <v>170</v>
      </c>
      <c r="AA174" s="98"/>
      <c r="AB174" s="53" t="str">
        <f t="shared" si="94"/>
        <v>Ontonagon River</v>
      </c>
      <c r="AC174" s="35"/>
    </row>
    <row r="175" spans="1:33" x14ac:dyDescent="0.25">
      <c r="A175" s="48" t="s">
        <v>172</v>
      </c>
      <c r="B175" s="49" t="s">
        <v>2</v>
      </c>
      <c r="C175" s="61"/>
      <c r="D175" s="71"/>
      <c r="E175" s="81"/>
      <c r="F175" s="91">
        <f t="shared" si="85"/>
        <v>0</v>
      </c>
      <c r="G175" s="61"/>
      <c r="H175" s="71"/>
      <c r="I175" s="81"/>
      <c r="J175" s="91">
        <f t="shared" si="86"/>
        <v>0</v>
      </c>
      <c r="K175" s="61"/>
      <c r="L175" s="71"/>
      <c r="M175" s="81"/>
      <c r="N175" s="91">
        <f t="shared" si="87"/>
        <v>0</v>
      </c>
      <c r="O175" s="61"/>
      <c r="P175" s="71"/>
      <c r="Q175" s="81">
        <v>52</v>
      </c>
      <c r="R175" s="91">
        <f t="shared" si="88"/>
        <v>52</v>
      </c>
      <c r="S175" s="61"/>
      <c r="T175" s="71"/>
      <c r="U175" s="81"/>
      <c r="V175" s="91">
        <f t="shared" si="89"/>
        <v>0</v>
      </c>
      <c r="W175" s="61">
        <f t="shared" si="90"/>
        <v>0</v>
      </c>
      <c r="X175" s="71">
        <f t="shared" si="91"/>
        <v>0</v>
      </c>
      <c r="Y175" s="81">
        <f t="shared" si="92"/>
        <v>52</v>
      </c>
      <c r="Z175" s="91">
        <f t="shared" si="93"/>
        <v>52</v>
      </c>
      <c r="AA175" s="98"/>
      <c r="AB175" s="53" t="str">
        <f t="shared" si="94"/>
        <v>Paint River</v>
      </c>
      <c r="AC175" s="35"/>
    </row>
    <row r="176" spans="1:33" x14ac:dyDescent="0.25">
      <c r="A176" s="48" t="s">
        <v>173</v>
      </c>
      <c r="B176" s="49" t="s">
        <v>2</v>
      </c>
      <c r="C176" s="61"/>
      <c r="D176" s="71"/>
      <c r="E176" s="81"/>
      <c r="F176" s="91">
        <f t="shared" si="85"/>
        <v>0</v>
      </c>
      <c r="G176" s="61"/>
      <c r="H176" s="71"/>
      <c r="I176" s="81"/>
      <c r="J176" s="91">
        <f t="shared" si="86"/>
        <v>0</v>
      </c>
      <c r="K176" s="61"/>
      <c r="L176" s="71"/>
      <c r="M176" s="81"/>
      <c r="N176" s="91">
        <f t="shared" si="87"/>
        <v>0</v>
      </c>
      <c r="O176" s="61"/>
      <c r="P176" s="71">
        <v>66.400000000000006</v>
      </c>
      <c r="Q176" s="81"/>
      <c r="R176" s="91">
        <f t="shared" si="88"/>
        <v>66.400000000000006</v>
      </c>
      <c r="S176" s="61"/>
      <c r="T176" s="71"/>
      <c r="U176" s="81"/>
      <c r="V176" s="91">
        <f t="shared" si="89"/>
        <v>0</v>
      </c>
      <c r="W176" s="61">
        <f t="shared" si="90"/>
        <v>0</v>
      </c>
      <c r="X176" s="71">
        <f t="shared" si="91"/>
        <v>66.400000000000006</v>
      </c>
      <c r="Y176" s="81">
        <f t="shared" si="92"/>
        <v>0</v>
      </c>
      <c r="Z176" s="91">
        <f t="shared" si="93"/>
        <v>66.400000000000006</v>
      </c>
      <c r="AA176" s="98"/>
      <c r="AB176" s="53" t="str">
        <f t="shared" si="94"/>
        <v>Pere Marquette River</v>
      </c>
      <c r="AC176" s="35"/>
    </row>
    <row r="177" spans="1:38" x14ac:dyDescent="0.25">
      <c r="A177" s="48" t="s">
        <v>174</v>
      </c>
      <c r="B177" s="49" t="s">
        <v>2</v>
      </c>
      <c r="C177" s="61"/>
      <c r="D177" s="71"/>
      <c r="E177" s="81"/>
      <c r="F177" s="91">
        <f t="shared" si="85"/>
        <v>0</v>
      </c>
      <c r="G177" s="61"/>
      <c r="H177" s="71"/>
      <c r="I177" s="81"/>
      <c r="J177" s="91">
        <f t="shared" si="86"/>
        <v>0</v>
      </c>
      <c r="K177" s="61"/>
      <c r="L177" s="71"/>
      <c r="M177" s="81"/>
      <c r="N177" s="91">
        <f t="shared" si="87"/>
        <v>0</v>
      </c>
      <c r="O177" s="61"/>
      <c r="P177" s="71">
        <v>25</v>
      </c>
      <c r="Q177" s="81"/>
      <c r="R177" s="91">
        <f t="shared" si="88"/>
        <v>25</v>
      </c>
      <c r="S177" s="61"/>
      <c r="T177" s="71"/>
      <c r="U177" s="81"/>
      <c r="V177" s="91">
        <f t="shared" si="89"/>
        <v>0</v>
      </c>
      <c r="W177" s="61">
        <f t="shared" si="90"/>
        <v>0</v>
      </c>
      <c r="X177" s="71">
        <f t="shared" si="91"/>
        <v>25</v>
      </c>
      <c r="Y177" s="81">
        <f t="shared" si="92"/>
        <v>0</v>
      </c>
      <c r="Z177" s="91">
        <f t="shared" si="93"/>
        <v>25</v>
      </c>
      <c r="AA177" s="98"/>
      <c r="AB177" s="53" t="str">
        <f t="shared" si="94"/>
        <v>Pine River</v>
      </c>
      <c r="AC177" s="35"/>
    </row>
    <row r="178" spans="1:38" x14ac:dyDescent="0.25">
      <c r="A178" s="48" t="s">
        <v>175</v>
      </c>
      <c r="B178" s="49" t="s">
        <v>2</v>
      </c>
      <c r="C178" s="61"/>
      <c r="D178" s="71"/>
      <c r="E178" s="81"/>
      <c r="F178" s="91">
        <f t="shared" si="85"/>
        <v>0</v>
      </c>
      <c r="G178" s="61"/>
      <c r="H178" s="71"/>
      <c r="I178" s="81"/>
      <c r="J178" s="91">
        <f t="shared" si="86"/>
        <v>0</v>
      </c>
      <c r="K178" s="61"/>
      <c r="L178" s="71"/>
      <c r="M178" s="81"/>
      <c r="N178" s="91">
        <f t="shared" si="87"/>
        <v>0</v>
      </c>
      <c r="O178" s="61"/>
      <c r="P178" s="71">
        <v>24</v>
      </c>
      <c r="Q178" s="81">
        <v>48</v>
      </c>
      <c r="R178" s="91">
        <f t="shared" si="88"/>
        <v>72</v>
      </c>
      <c r="S178" s="61"/>
      <c r="T178" s="71"/>
      <c r="U178" s="81"/>
      <c r="V178" s="91">
        <f t="shared" si="89"/>
        <v>0</v>
      </c>
      <c r="W178" s="61">
        <f t="shared" si="90"/>
        <v>0</v>
      </c>
      <c r="X178" s="71">
        <f t="shared" si="91"/>
        <v>24</v>
      </c>
      <c r="Y178" s="81">
        <f t="shared" si="92"/>
        <v>48</v>
      </c>
      <c r="Z178" s="91">
        <f t="shared" si="93"/>
        <v>72</v>
      </c>
      <c r="AA178" s="98"/>
      <c r="AB178" s="53" t="str">
        <f t="shared" si="94"/>
        <v>Presque Isle River</v>
      </c>
      <c r="AC178" s="35"/>
    </row>
    <row r="179" spans="1:38" x14ac:dyDescent="0.25">
      <c r="A179" s="48" t="s">
        <v>176</v>
      </c>
      <c r="B179" s="49" t="s">
        <v>2</v>
      </c>
      <c r="C179" s="61"/>
      <c r="D179" s="71"/>
      <c r="E179" s="81"/>
      <c r="F179" s="91">
        <f t="shared" si="85"/>
        <v>0</v>
      </c>
      <c r="G179" s="61"/>
      <c r="H179" s="71"/>
      <c r="I179" s="81"/>
      <c r="J179" s="91">
        <f t="shared" si="86"/>
        <v>0</v>
      </c>
      <c r="K179" s="61"/>
      <c r="L179" s="71"/>
      <c r="M179" s="81"/>
      <c r="N179" s="91">
        <f t="shared" si="87"/>
        <v>0</v>
      </c>
      <c r="O179" s="61"/>
      <c r="P179" s="71">
        <v>21.7</v>
      </c>
      <c r="Q179" s="81">
        <v>22.2</v>
      </c>
      <c r="R179" s="91">
        <f t="shared" si="88"/>
        <v>43.9</v>
      </c>
      <c r="S179" s="61"/>
      <c r="T179" s="71"/>
      <c r="U179" s="81"/>
      <c r="V179" s="91">
        <f t="shared" si="89"/>
        <v>0</v>
      </c>
      <c r="W179" s="61">
        <f t="shared" si="90"/>
        <v>0</v>
      </c>
      <c r="X179" s="71">
        <f t="shared" si="91"/>
        <v>21.7</v>
      </c>
      <c r="Y179" s="81">
        <f t="shared" si="92"/>
        <v>22.2</v>
      </c>
      <c r="Z179" s="91">
        <f t="shared" si="93"/>
        <v>43.9</v>
      </c>
      <c r="AA179" s="98"/>
      <c r="AB179" s="53" t="str">
        <f t="shared" si="94"/>
        <v>Sturgeon (Hiawatha National Forest) River</v>
      </c>
      <c r="AC179" s="35"/>
    </row>
    <row r="180" spans="1:38" x14ac:dyDescent="0.25">
      <c r="A180" s="48" t="s">
        <v>177</v>
      </c>
      <c r="B180" s="49" t="s">
        <v>2</v>
      </c>
      <c r="C180" s="61"/>
      <c r="D180" s="71"/>
      <c r="E180" s="81"/>
      <c r="F180" s="91">
        <f t="shared" si="85"/>
        <v>0</v>
      </c>
      <c r="G180" s="61"/>
      <c r="H180" s="71"/>
      <c r="I180" s="81"/>
      <c r="J180" s="91">
        <f t="shared" si="86"/>
        <v>0</v>
      </c>
      <c r="K180" s="61"/>
      <c r="L180" s="71"/>
      <c r="M180" s="81"/>
      <c r="N180" s="91">
        <f t="shared" si="87"/>
        <v>0</v>
      </c>
      <c r="O180" s="61">
        <v>20</v>
      </c>
      <c r="P180" s="71">
        <v>8</v>
      </c>
      <c r="Q180" s="81"/>
      <c r="R180" s="91">
        <f t="shared" si="88"/>
        <v>28</v>
      </c>
      <c r="S180" s="61"/>
      <c r="T180" s="71"/>
      <c r="U180" s="81"/>
      <c r="V180" s="91">
        <f t="shared" si="89"/>
        <v>0</v>
      </c>
      <c r="W180" s="61">
        <f t="shared" si="90"/>
        <v>20</v>
      </c>
      <c r="X180" s="71">
        <f t="shared" si="91"/>
        <v>8</v>
      </c>
      <c r="Y180" s="81">
        <f t="shared" si="92"/>
        <v>0</v>
      </c>
      <c r="Z180" s="91">
        <f t="shared" si="93"/>
        <v>28</v>
      </c>
      <c r="AA180" s="98"/>
      <c r="AB180" s="53" t="str">
        <f t="shared" si="94"/>
        <v>Sturgeon (Ottawa National Forest) River</v>
      </c>
      <c r="AC180" s="35"/>
    </row>
    <row r="181" spans="1:38" x14ac:dyDescent="0.25">
      <c r="A181" s="48" t="s">
        <v>178</v>
      </c>
      <c r="B181" s="49" t="s">
        <v>2</v>
      </c>
      <c r="C181" s="61"/>
      <c r="D181" s="71"/>
      <c r="E181" s="81"/>
      <c r="F181" s="91">
        <f t="shared" si="85"/>
        <v>0</v>
      </c>
      <c r="G181" s="61"/>
      <c r="H181" s="71"/>
      <c r="I181" s="81"/>
      <c r="J181" s="91">
        <f t="shared" si="86"/>
        <v>0</v>
      </c>
      <c r="K181" s="61"/>
      <c r="L181" s="71"/>
      <c r="M181" s="81"/>
      <c r="N181" s="91">
        <f t="shared" si="87"/>
        <v>0</v>
      </c>
      <c r="O181" s="61">
        <v>3.2</v>
      </c>
      <c r="P181" s="71"/>
      <c r="Q181" s="81">
        <v>10</v>
      </c>
      <c r="R181" s="91">
        <f t="shared" si="88"/>
        <v>13.2</v>
      </c>
      <c r="S181" s="61"/>
      <c r="T181" s="71"/>
      <c r="U181" s="81"/>
      <c r="V181" s="91">
        <f t="shared" si="89"/>
        <v>0</v>
      </c>
      <c r="W181" s="61">
        <f t="shared" si="90"/>
        <v>3.2</v>
      </c>
      <c r="X181" s="71">
        <f t="shared" si="91"/>
        <v>0</v>
      </c>
      <c r="Y181" s="81">
        <f t="shared" si="92"/>
        <v>10</v>
      </c>
      <c r="Z181" s="91">
        <f t="shared" si="93"/>
        <v>13.2</v>
      </c>
      <c r="AA181" s="98"/>
      <c r="AB181" s="53" t="str">
        <f t="shared" si="94"/>
        <v>Tahquamenon (East Branch) River</v>
      </c>
      <c r="AC181" s="35"/>
    </row>
    <row r="182" spans="1:38" x14ac:dyDescent="0.25">
      <c r="A182" s="48" t="s">
        <v>179</v>
      </c>
      <c r="B182" s="49" t="s">
        <v>2</v>
      </c>
      <c r="C182" s="61"/>
      <c r="D182" s="71"/>
      <c r="E182" s="81"/>
      <c r="F182" s="91">
        <f t="shared" si="85"/>
        <v>0</v>
      </c>
      <c r="G182" s="61"/>
      <c r="H182" s="71"/>
      <c r="I182" s="81"/>
      <c r="J182" s="91">
        <f t="shared" si="86"/>
        <v>0</v>
      </c>
      <c r="K182" s="61"/>
      <c r="L182" s="71"/>
      <c r="M182" s="81"/>
      <c r="N182" s="91">
        <f t="shared" si="87"/>
        <v>0</v>
      </c>
      <c r="O182" s="61"/>
      <c r="P182" s="71">
        <v>31.5</v>
      </c>
      <c r="Q182" s="81">
        <v>2.1</v>
      </c>
      <c r="R182" s="91">
        <f t="shared" si="88"/>
        <v>33.6</v>
      </c>
      <c r="S182" s="61"/>
      <c r="T182" s="71"/>
      <c r="U182" s="81"/>
      <c r="V182" s="91">
        <f t="shared" si="89"/>
        <v>0</v>
      </c>
      <c r="W182" s="61">
        <f t="shared" si="90"/>
        <v>0</v>
      </c>
      <c r="X182" s="71">
        <f t="shared" si="91"/>
        <v>31.5</v>
      </c>
      <c r="Y182" s="81">
        <f t="shared" si="92"/>
        <v>2.1</v>
      </c>
      <c r="Z182" s="91">
        <f t="shared" si="93"/>
        <v>33.6</v>
      </c>
      <c r="AA182" s="98"/>
      <c r="AB182" s="53" t="str">
        <f t="shared" si="94"/>
        <v>Whitefish River</v>
      </c>
      <c r="AC182" s="35"/>
    </row>
    <row r="183" spans="1:38" x14ac:dyDescent="0.25">
      <c r="A183" s="48" t="s">
        <v>180</v>
      </c>
      <c r="B183" s="49" t="s">
        <v>2</v>
      </c>
      <c r="C183" s="61"/>
      <c r="D183" s="71"/>
      <c r="E183" s="81"/>
      <c r="F183" s="91">
        <f t="shared" si="85"/>
        <v>0</v>
      </c>
      <c r="G183" s="61"/>
      <c r="H183" s="71"/>
      <c r="I183" s="81"/>
      <c r="J183" s="91">
        <f t="shared" si="86"/>
        <v>0</v>
      </c>
      <c r="K183" s="61"/>
      <c r="L183" s="71"/>
      <c r="M183" s="81"/>
      <c r="N183" s="91">
        <f t="shared" si="87"/>
        <v>0</v>
      </c>
      <c r="O183" s="61">
        <v>4</v>
      </c>
      <c r="P183" s="71"/>
      <c r="Q183" s="81"/>
      <c r="R183" s="91">
        <f t="shared" si="88"/>
        <v>4</v>
      </c>
      <c r="S183" s="61"/>
      <c r="T183" s="71"/>
      <c r="U183" s="81"/>
      <c r="V183" s="91">
        <f t="shared" si="89"/>
        <v>0</v>
      </c>
      <c r="W183" s="61">
        <f t="shared" si="90"/>
        <v>4</v>
      </c>
      <c r="X183" s="71">
        <f t="shared" si="91"/>
        <v>0</v>
      </c>
      <c r="Y183" s="81">
        <f t="shared" si="92"/>
        <v>0</v>
      </c>
      <c r="Z183" s="91">
        <f t="shared" si="93"/>
        <v>4</v>
      </c>
      <c r="AA183" s="98"/>
      <c r="AB183" s="53" t="str">
        <f t="shared" si="94"/>
        <v>Yellow Dog River</v>
      </c>
      <c r="AC183" s="35"/>
    </row>
    <row r="184" spans="1:38" s="15" customFormat="1" x14ac:dyDescent="0.25">
      <c r="A184" s="50" t="s">
        <v>0</v>
      </c>
      <c r="B184" s="50"/>
      <c r="C184" s="62"/>
      <c r="D184" s="72"/>
      <c r="E184" s="82"/>
      <c r="F184" s="92"/>
      <c r="G184" s="62"/>
      <c r="H184" s="72"/>
      <c r="I184" s="82"/>
      <c r="J184" s="92"/>
      <c r="K184" s="62"/>
      <c r="L184" s="72"/>
      <c r="M184" s="82"/>
      <c r="N184" s="92"/>
      <c r="O184" s="62"/>
      <c r="P184" s="72"/>
      <c r="Q184" s="82"/>
      <c r="R184" s="92"/>
      <c r="S184" s="62"/>
      <c r="T184" s="72"/>
      <c r="U184" s="82"/>
      <c r="V184" s="92"/>
      <c r="W184" s="62">
        <f>SUM(W168:W183)</f>
        <v>82.600000000000009</v>
      </c>
      <c r="X184" s="72">
        <f>SUM(X168:X183)</f>
        <v>276.39999999999998</v>
      </c>
      <c r="Y184" s="82">
        <f>SUM(Y168:Y183)</f>
        <v>297.40000000000003</v>
      </c>
      <c r="Z184" s="92">
        <f>SUM(Z168:Z183)</f>
        <v>656.40000000000009</v>
      </c>
      <c r="AA184" s="99">
        <f>COUNT(Z168:Z183)</f>
        <v>16</v>
      </c>
      <c r="AB184" s="50" t="s">
        <v>37</v>
      </c>
      <c r="AC184" s="35"/>
      <c r="AG184" s="16"/>
    </row>
    <row r="185" spans="1:38" x14ac:dyDescent="0.25">
      <c r="A185" s="48"/>
      <c r="B185" s="49"/>
      <c r="C185" s="61"/>
      <c r="D185" s="71"/>
      <c r="E185" s="81"/>
      <c r="F185" s="91"/>
      <c r="G185" s="61"/>
      <c r="H185" s="71"/>
      <c r="I185" s="81"/>
      <c r="J185" s="91"/>
      <c r="K185" s="61"/>
      <c r="L185" s="71"/>
      <c r="M185" s="81"/>
      <c r="N185" s="91"/>
      <c r="O185" s="61"/>
      <c r="P185" s="71"/>
      <c r="Q185" s="81"/>
      <c r="R185" s="91"/>
      <c r="S185" s="61"/>
      <c r="T185" s="71"/>
      <c r="U185" s="81"/>
      <c r="V185" s="91"/>
      <c r="W185" s="61"/>
      <c r="X185" s="71"/>
      <c r="Y185" s="81"/>
      <c r="Z185" s="91"/>
      <c r="AA185" s="98"/>
      <c r="AB185" s="53"/>
      <c r="AC185" s="35"/>
    </row>
    <row r="186" spans="1:38" s="9" customFormat="1" ht="16.3" x14ac:dyDescent="0.3">
      <c r="A186" s="47" t="s">
        <v>38</v>
      </c>
      <c r="B186" s="47"/>
      <c r="C186" s="60"/>
      <c r="D186" s="70"/>
      <c r="E186" s="80"/>
      <c r="F186" s="90"/>
      <c r="G186" s="60"/>
      <c r="H186" s="70"/>
      <c r="I186" s="80"/>
      <c r="J186" s="90"/>
      <c r="K186" s="60"/>
      <c r="L186" s="70"/>
      <c r="M186" s="80"/>
      <c r="N186" s="90"/>
      <c r="O186" s="60"/>
      <c r="P186" s="70"/>
      <c r="Q186" s="80"/>
      <c r="R186" s="90"/>
      <c r="S186" s="60"/>
      <c r="T186" s="70"/>
      <c r="U186" s="80"/>
      <c r="V186" s="90"/>
      <c r="W186" s="60"/>
      <c r="X186" s="70"/>
      <c r="Y186" s="80"/>
      <c r="Z186" s="90"/>
      <c r="AA186" s="97"/>
      <c r="AB186" s="47"/>
      <c r="AC186" s="35"/>
      <c r="AG186" s="11"/>
    </row>
    <row r="187" spans="1:38" x14ac:dyDescent="0.25">
      <c r="A187" s="105" t="s">
        <v>181</v>
      </c>
      <c r="B187" s="49" t="s">
        <v>5</v>
      </c>
      <c r="C187" s="61"/>
      <c r="D187" s="71"/>
      <c r="E187" s="81"/>
      <c r="F187" s="91">
        <f>C187+D187+E187</f>
        <v>0</v>
      </c>
      <c r="G187" s="61"/>
      <c r="H187" s="71">
        <f>181+12</f>
        <v>193</v>
      </c>
      <c r="I187" s="81">
        <f>19+15</f>
        <v>34</v>
      </c>
      <c r="J187" s="91">
        <f>G187+H187+I187</f>
        <v>227</v>
      </c>
      <c r="K187" s="61"/>
      <c r="L187" s="71"/>
      <c r="M187" s="81"/>
      <c r="N187" s="91">
        <f>K187+L187+M187</f>
        <v>0</v>
      </c>
      <c r="O187" s="61"/>
      <c r="P187" s="71"/>
      <c r="Q187" s="81"/>
      <c r="R187" s="91">
        <f>O187+P187+Q187</f>
        <v>0</v>
      </c>
      <c r="S187" s="61"/>
      <c r="T187" s="71"/>
      <c r="U187" s="81">
        <v>25</v>
      </c>
      <c r="V187" s="91">
        <f>S187+T187+U187</f>
        <v>25</v>
      </c>
      <c r="W187" s="61">
        <f>C187+G187+K187+O187+S187</f>
        <v>0</v>
      </c>
      <c r="X187" s="71">
        <f>D187+H187+L187+P187+T187</f>
        <v>193</v>
      </c>
      <c r="Y187" s="81">
        <f>E187+I187+M187+Q187+U187</f>
        <v>59</v>
      </c>
      <c r="Z187" s="91">
        <f>F187+J187+N187+R187+V187</f>
        <v>252</v>
      </c>
      <c r="AA187" s="98"/>
      <c r="AB187" s="53" t="str">
        <f>A187</f>
        <v>St. Croix River</v>
      </c>
      <c r="AC187" s="34" t="s">
        <v>346</v>
      </c>
      <c r="AD187" s="24"/>
      <c r="AE187" s="24"/>
      <c r="AF187" s="24"/>
      <c r="AG187" s="29"/>
      <c r="AL187" s="14"/>
    </row>
    <row r="188" spans="1:38" s="15" customFormat="1" x14ac:dyDescent="0.25">
      <c r="A188" s="50" t="s">
        <v>0</v>
      </c>
      <c r="B188" s="50"/>
      <c r="C188" s="62"/>
      <c r="D188" s="72"/>
      <c r="E188" s="82"/>
      <c r="F188" s="92"/>
      <c r="G188" s="62"/>
      <c r="H188" s="72"/>
      <c r="I188" s="82"/>
      <c r="J188" s="92"/>
      <c r="K188" s="62"/>
      <c r="L188" s="72"/>
      <c r="M188" s="82"/>
      <c r="N188" s="92"/>
      <c r="O188" s="62"/>
      <c r="P188" s="72"/>
      <c r="Q188" s="82"/>
      <c r="R188" s="92"/>
      <c r="S188" s="62"/>
      <c r="T188" s="72"/>
      <c r="U188" s="82"/>
      <c r="V188" s="92"/>
      <c r="W188" s="62">
        <f>SUM(W187)</f>
        <v>0</v>
      </c>
      <c r="X188" s="72">
        <f>SUM(X187)</f>
        <v>193</v>
      </c>
      <c r="Y188" s="82">
        <f>SUM(Y187)</f>
        <v>59</v>
      </c>
      <c r="Z188" s="92">
        <f>SUM(Z187)</f>
        <v>252</v>
      </c>
      <c r="AA188" s="99">
        <f>COUNT(Z187:Z187)</f>
        <v>1</v>
      </c>
      <c r="AB188" s="50" t="s">
        <v>38</v>
      </c>
      <c r="AC188" s="35" t="s">
        <v>265</v>
      </c>
      <c r="AG188" s="16"/>
    </row>
    <row r="189" spans="1:38" x14ac:dyDescent="0.25">
      <c r="A189" s="48"/>
      <c r="B189" s="49"/>
      <c r="C189" s="61"/>
      <c r="D189" s="71"/>
      <c r="E189" s="81"/>
      <c r="F189" s="91"/>
      <c r="G189" s="61"/>
      <c r="H189" s="71"/>
      <c r="I189" s="81"/>
      <c r="J189" s="91"/>
      <c r="K189" s="61"/>
      <c r="L189" s="71"/>
      <c r="M189" s="81"/>
      <c r="N189" s="91"/>
      <c r="O189" s="61"/>
      <c r="P189" s="71"/>
      <c r="Q189" s="81"/>
      <c r="R189" s="91"/>
      <c r="S189" s="61"/>
      <c r="T189" s="71"/>
      <c r="U189" s="81"/>
      <c r="V189" s="91"/>
      <c r="W189" s="61"/>
      <c r="X189" s="71"/>
      <c r="Y189" s="81"/>
      <c r="Z189" s="91"/>
      <c r="AA189" s="98"/>
      <c r="AB189" s="53"/>
      <c r="AC189" s="35"/>
    </row>
    <row r="190" spans="1:38" s="9" customFormat="1" ht="16.3" x14ac:dyDescent="0.3">
      <c r="A190" s="47" t="s">
        <v>39</v>
      </c>
      <c r="B190" s="47"/>
      <c r="C190" s="60"/>
      <c r="D190" s="70"/>
      <c r="E190" s="80"/>
      <c r="F190" s="90"/>
      <c r="G190" s="60"/>
      <c r="H190" s="70"/>
      <c r="I190" s="80"/>
      <c r="J190" s="90"/>
      <c r="K190" s="60"/>
      <c r="L190" s="70"/>
      <c r="M190" s="80"/>
      <c r="N190" s="90"/>
      <c r="O190" s="60"/>
      <c r="P190" s="70"/>
      <c r="Q190" s="80"/>
      <c r="R190" s="90"/>
      <c r="S190" s="60"/>
      <c r="T190" s="70"/>
      <c r="U190" s="80"/>
      <c r="V190" s="90"/>
      <c r="W190" s="60"/>
      <c r="X190" s="70"/>
      <c r="Y190" s="80"/>
      <c r="Z190" s="90"/>
      <c r="AA190" s="97"/>
      <c r="AB190" s="47"/>
      <c r="AC190" s="35"/>
      <c r="AG190" s="11"/>
    </row>
    <row r="191" spans="1:38" x14ac:dyDescent="0.25">
      <c r="A191" s="48" t="s">
        <v>84</v>
      </c>
      <c r="B191" s="49" t="s">
        <v>2</v>
      </c>
      <c r="C191" s="61"/>
      <c r="D191" s="71"/>
      <c r="E191" s="81"/>
      <c r="F191" s="91">
        <f>C191+D191+E191</f>
        <v>0</v>
      </c>
      <c r="G191" s="61"/>
      <c r="H191" s="71"/>
      <c r="I191" s="81"/>
      <c r="J191" s="91">
        <f>G191+H191+I191</f>
        <v>0</v>
      </c>
      <c r="K191" s="61"/>
      <c r="L191" s="71"/>
      <c r="M191" s="81"/>
      <c r="N191" s="91">
        <f>K191+L191+M191</f>
        <v>0</v>
      </c>
      <c r="O191" s="61"/>
      <c r="P191" s="71">
        <v>21</v>
      </c>
      <c r="Q191" s="81"/>
      <c r="R191" s="91">
        <f>O191+P191+Q191</f>
        <v>21</v>
      </c>
      <c r="S191" s="61"/>
      <c r="T191" s="71"/>
      <c r="U191" s="81"/>
      <c r="V191" s="91">
        <f>S191+T191+U191</f>
        <v>0</v>
      </c>
      <c r="W191" s="61">
        <f>C191+G191+K191+O191+S191</f>
        <v>0</v>
      </c>
      <c r="X191" s="71">
        <f>D191+H191+L191+P191+T191</f>
        <v>21</v>
      </c>
      <c r="Y191" s="81">
        <f>E191+I191+M191+Q191+U191</f>
        <v>0</v>
      </c>
      <c r="Z191" s="91">
        <f>F191+J191+N191+R191+V191</f>
        <v>21</v>
      </c>
      <c r="AA191" s="98"/>
      <c r="AB191" s="53" t="str">
        <f>A191</f>
        <v>Black Creek</v>
      </c>
      <c r="AC191" s="35"/>
    </row>
    <row r="192" spans="1:38" s="15" customFormat="1" x14ac:dyDescent="0.25">
      <c r="A192" s="50" t="s">
        <v>0</v>
      </c>
      <c r="B192" s="50"/>
      <c r="C192" s="62"/>
      <c r="D192" s="72"/>
      <c r="E192" s="82"/>
      <c r="F192" s="92"/>
      <c r="G192" s="62"/>
      <c r="H192" s="72"/>
      <c r="I192" s="82"/>
      <c r="J192" s="92"/>
      <c r="K192" s="62"/>
      <c r="L192" s="72"/>
      <c r="M192" s="82"/>
      <c r="N192" s="92"/>
      <c r="O192" s="62"/>
      <c r="P192" s="72"/>
      <c r="Q192" s="82"/>
      <c r="R192" s="92"/>
      <c r="S192" s="62"/>
      <c r="T192" s="72"/>
      <c r="U192" s="82"/>
      <c r="V192" s="92"/>
      <c r="W192" s="62">
        <f>SUM(W191)</f>
        <v>0</v>
      </c>
      <c r="X192" s="72">
        <f>SUM(X191)</f>
        <v>21</v>
      </c>
      <c r="Y192" s="82">
        <f>SUM(Y191)</f>
        <v>0</v>
      </c>
      <c r="Z192" s="92">
        <f>SUM(Z191)</f>
        <v>21</v>
      </c>
      <c r="AA192" s="99">
        <f>COUNT(Z191:Z191)</f>
        <v>1</v>
      </c>
      <c r="AB192" s="50" t="s">
        <v>39</v>
      </c>
      <c r="AC192" s="35"/>
      <c r="AG192" s="16"/>
    </row>
    <row r="193" spans="1:38" x14ac:dyDescent="0.25">
      <c r="A193" s="48"/>
      <c r="B193" s="49"/>
      <c r="C193" s="61"/>
      <c r="D193" s="71"/>
      <c r="E193" s="81"/>
      <c r="F193" s="91"/>
      <c r="G193" s="61"/>
      <c r="H193" s="71"/>
      <c r="I193" s="81"/>
      <c r="J193" s="91"/>
      <c r="K193" s="61"/>
      <c r="L193" s="71"/>
      <c r="M193" s="81"/>
      <c r="N193" s="91"/>
      <c r="O193" s="61"/>
      <c r="P193" s="71"/>
      <c r="Q193" s="81"/>
      <c r="R193" s="91"/>
      <c r="S193" s="61"/>
      <c r="T193" s="71"/>
      <c r="U193" s="81"/>
      <c r="V193" s="91"/>
      <c r="W193" s="61"/>
      <c r="X193" s="71"/>
      <c r="Y193" s="81"/>
      <c r="Z193" s="91"/>
      <c r="AA193" s="98"/>
      <c r="AB193" s="53"/>
      <c r="AC193" s="35"/>
    </row>
    <row r="194" spans="1:38" s="9" customFormat="1" ht="16.3" x14ac:dyDescent="0.3">
      <c r="A194" s="47" t="s">
        <v>40</v>
      </c>
      <c r="B194" s="47"/>
      <c r="C194" s="60"/>
      <c r="D194" s="70"/>
      <c r="E194" s="80"/>
      <c r="F194" s="90"/>
      <c r="G194" s="60"/>
      <c r="H194" s="70"/>
      <c r="I194" s="80"/>
      <c r="J194" s="90"/>
      <c r="K194" s="60"/>
      <c r="L194" s="70"/>
      <c r="M194" s="80"/>
      <c r="N194" s="90"/>
      <c r="O194" s="60"/>
      <c r="P194" s="70"/>
      <c r="Q194" s="80"/>
      <c r="R194" s="90"/>
      <c r="S194" s="60"/>
      <c r="T194" s="70"/>
      <c r="U194" s="80"/>
      <c r="V194" s="90"/>
      <c r="W194" s="60"/>
      <c r="X194" s="70"/>
      <c r="Y194" s="80"/>
      <c r="Z194" s="90"/>
      <c r="AA194" s="97"/>
      <c r="AB194" s="47"/>
      <c r="AC194" s="35"/>
      <c r="AG194" s="11"/>
    </row>
    <row r="195" spans="1:38" x14ac:dyDescent="0.25">
      <c r="A195" s="48" t="s">
        <v>182</v>
      </c>
      <c r="B195" s="49" t="s">
        <v>2</v>
      </c>
      <c r="C195" s="61"/>
      <c r="D195" s="71"/>
      <c r="E195" s="81"/>
      <c r="F195" s="91">
        <f>C195+D195+E195</f>
        <v>0</v>
      </c>
      <c r="G195" s="61"/>
      <c r="H195" s="71"/>
      <c r="I195" s="81"/>
      <c r="J195" s="91">
        <f>G195+H195+I195</f>
        <v>0</v>
      </c>
      <c r="K195" s="61"/>
      <c r="L195" s="71"/>
      <c r="M195" s="81"/>
      <c r="N195" s="91">
        <f>K195+L195+M195</f>
        <v>0</v>
      </c>
      <c r="O195" s="61"/>
      <c r="P195" s="71">
        <v>44.4</v>
      </c>
      <c r="Q195" s="81"/>
      <c r="R195" s="91">
        <f>O195+P195+Q195</f>
        <v>44.4</v>
      </c>
      <c r="S195" s="61"/>
      <c r="T195" s="71"/>
      <c r="U195" s="81"/>
      <c r="V195" s="91">
        <f>S195+T195+U195</f>
        <v>0</v>
      </c>
      <c r="W195" s="61">
        <f>C195+G195+K195+O195+S195</f>
        <v>0</v>
      </c>
      <c r="X195" s="71">
        <f>D195+H195+L195+P195+T195</f>
        <v>44.4</v>
      </c>
      <c r="Y195" s="81">
        <f>E195+I195+M195+Q195+U195</f>
        <v>0</v>
      </c>
      <c r="Z195" s="91">
        <f>F195+J195+N195+R195+V195</f>
        <v>44.4</v>
      </c>
      <c r="AA195" s="98"/>
      <c r="AB195" s="53" t="str">
        <f>A195</f>
        <v>Eleven Point River</v>
      </c>
      <c r="AC195" s="34"/>
      <c r="AD195" s="24"/>
      <c r="AE195" s="24"/>
      <c r="AF195" s="24"/>
      <c r="AG195" s="25"/>
      <c r="AL195" s="14"/>
    </row>
    <row r="196" spans="1:38" s="15" customFormat="1" x14ac:dyDescent="0.25">
      <c r="A196" s="50" t="s">
        <v>0</v>
      </c>
      <c r="B196" s="50"/>
      <c r="C196" s="62"/>
      <c r="D196" s="72"/>
      <c r="E196" s="82"/>
      <c r="F196" s="92"/>
      <c r="G196" s="62"/>
      <c r="H196" s="72"/>
      <c r="I196" s="82"/>
      <c r="J196" s="92"/>
      <c r="K196" s="62"/>
      <c r="L196" s="72"/>
      <c r="M196" s="82"/>
      <c r="N196" s="92"/>
      <c r="O196" s="62"/>
      <c r="P196" s="72"/>
      <c r="Q196" s="82"/>
      <c r="R196" s="92"/>
      <c r="S196" s="62"/>
      <c r="T196" s="72"/>
      <c r="U196" s="82"/>
      <c r="V196" s="92"/>
      <c r="W196" s="62">
        <f>SUM(W195)</f>
        <v>0</v>
      </c>
      <c r="X196" s="72">
        <f>SUM(X195)</f>
        <v>44.4</v>
      </c>
      <c r="Y196" s="82">
        <f>SUM(Y195)</f>
        <v>0</v>
      </c>
      <c r="Z196" s="92">
        <f>SUM(Z195)</f>
        <v>44.4</v>
      </c>
      <c r="AA196" s="99">
        <f>COUNT(Z195:Z195)</f>
        <v>1</v>
      </c>
      <c r="AB196" s="58" t="s">
        <v>40</v>
      </c>
      <c r="AC196" s="34"/>
      <c r="AD196" s="30"/>
      <c r="AE196" s="30"/>
      <c r="AF196" s="30"/>
      <c r="AL196" s="16"/>
    </row>
    <row r="197" spans="1:38" x14ac:dyDescent="0.25">
      <c r="A197" s="48"/>
      <c r="B197" s="49"/>
      <c r="C197" s="61"/>
      <c r="D197" s="71"/>
      <c r="E197" s="81"/>
      <c r="F197" s="91"/>
      <c r="G197" s="61"/>
      <c r="H197" s="71"/>
      <c r="I197" s="81"/>
      <c r="J197" s="91"/>
      <c r="K197" s="61"/>
      <c r="L197" s="71"/>
      <c r="M197" s="81"/>
      <c r="N197" s="91"/>
      <c r="O197" s="61"/>
      <c r="P197" s="71"/>
      <c r="Q197" s="81"/>
      <c r="R197" s="91"/>
      <c r="S197" s="61"/>
      <c r="T197" s="71"/>
      <c r="U197" s="81"/>
      <c r="V197" s="91"/>
      <c r="W197" s="61"/>
      <c r="X197" s="71"/>
      <c r="Y197" s="81"/>
      <c r="Z197" s="91"/>
      <c r="AA197" s="98"/>
      <c r="AB197" s="53"/>
      <c r="AC197" s="35"/>
    </row>
    <row r="198" spans="1:38" s="9" customFormat="1" ht="16.3" x14ac:dyDescent="0.3">
      <c r="A198" s="47" t="s">
        <v>41</v>
      </c>
      <c r="B198" s="47"/>
      <c r="C198" s="60"/>
      <c r="D198" s="70"/>
      <c r="E198" s="80"/>
      <c r="F198" s="90"/>
      <c r="G198" s="60"/>
      <c r="H198" s="70"/>
      <c r="I198" s="80"/>
      <c r="J198" s="90"/>
      <c r="K198" s="60"/>
      <c r="L198" s="70"/>
      <c r="M198" s="80"/>
      <c r="N198" s="90"/>
      <c r="O198" s="60"/>
      <c r="P198" s="70"/>
      <c r="Q198" s="80"/>
      <c r="R198" s="90"/>
      <c r="S198" s="60"/>
      <c r="T198" s="70"/>
      <c r="U198" s="80"/>
      <c r="V198" s="90"/>
      <c r="W198" s="60"/>
      <c r="X198" s="70"/>
      <c r="Y198" s="80"/>
      <c r="Z198" s="90"/>
      <c r="AA198" s="97"/>
      <c r="AB198" s="47"/>
      <c r="AC198" s="35"/>
      <c r="AG198" s="11"/>
    </row>
    <row r="199" spans="1:38" s="154" customFormat="1" x14ac:dyDescent="0.25">
      <c r="A199" s="145" t="s">
        <v>318</v>
      </c>
      <c r="B199" s="150" t="s">
        <v>2</v>
      </c>
      <c r="C199" s="61"/>
      <c r="D199" s="71"/>
      <c r="E199" s="81"/>
      <c r="F199" s="91">
        <f>C199+D199+E199</f>
        <v>0</v>
      </c>
      <c r="G199" s="61"/>
      <c r="H199" s="71"/>
      <c r="I199" s="81"/>
      <c r="J199" s="91">
        <f>G199+H199+I199</f>
        <v>0</v>
      </c>
      <c r="K199" s="61"/>
      <c r="L199" s="71"/>
      <c r="M199" s="81"/>
      <c r="N199" s="91">
        <f>K199+L199+M199</f>
        <v>0</v>
      </c>
      <c r="O199" s="61">
        <v>13</v>
      </c>
      <c r="P199" s="71"/>
      <c r="Q199" s="81">
        <v>7</v>
      </c>
      <c r="R199" s="91">
        <f>O199+P199+Q199</f>
        <v>20</v>
      </c>
      <c r="S199" s="61"/>
      <c r="T199" s="71"/>
      <c r="U199" s="81"/>
      <c r="V199" s="91">
        <f>S199+T199+U199</f>
        <v>0</v>
      </c>
      <c r="W199" s="61">
        <f t="shared" ref="W199:W200" si="95">C199+G199+K199+O199+S199</f>
        <v>13</v>
      </c>
      <c r="X199" s="71">
        <f t="shared" ref="X199:Z200" si="96">D199+H199+L199+P199+T199</f>
        <v>0</v>
      </c>
      <c r="Y199" s="81">
        <f t="shared" si="96"/>
        <v>7</v>
      </c>
      <c r="Z199" s="91">
        <f t="shared" si="96"/>
        <v>20</v>
      </c>
      <c r="AA199" s="153"/>
      <c r="AB199" s="145" t="str">
        <f>A199</f>
        <v>East Rosebud Creek</v>
      </c>
      <c r="AC199" s="149"/>
      <c r="AG199" s="155"/>
    </row>
    <row r="200" spans="1:38" x14ac:dyDescent="0.25">
      <c r="A200" s="53" t="s">
        <v>183</v>
      </c>
      <c r="B200" s="49" t="s">
        <v>9</v>
      </c>
      <c r="C200" s="61"/>
      <c r="D200" s="71"/>
      <c r="E200" s="81"/>
      <c r="F200" s="91">
        <f>C200+D200+E200</f>
        <v>0</v>
      </c>
      <c r="G200" s="61"/>
      <c r="H200" s="71">
        <v>20.3</v>
      </c>
      <c r="I200" s="81">
        <v>31.3</v>
      </c>
      <c r="J200" s="91">
        <f>G200+H200+I200</f>
        <v>51.6</v>
      </c>
      <c r="K200" s="61"/>
      <c r="L200" s="71"/>
      <c r="M200" s="81"/>
      <c r="N200" s="91">
        <f>K200+L200+M200</f>
        <v>0</v>
      </c>
      <c r="O200" s="61">
        <v>97.9</v>
      </c>
      <c r="P200" s="71">
        <v>20.399999999999999</v>
      </c>
      <c r="Q200" s="81">
        <v>49.1</v>
      </c>
      <c r="R200" s="91">
        <f>O200+P200+Q200</f>
        <v>167.4</v>
      </c>
      <c r="S200" s="61"/>
      <c r="T200" s="71"/>
      <c r="U200" s="81"/>
      <c r="V200" s="91">
        <f>S200+T200+U200</f>
        <v>0</v>
      </c>
      <c r="W200" s="61">
        <f t="shared" si="95"/>
        <v>97.9</v>
      </c>
      <c r="X200" s="71">
        <f t="shared" si="96"/>
        <v>40.700000000000003</v>
      </c>
      <c r="Y200" s="81">
        <f t="shared" si="96"/>
        <v>80.400000000000006</v>
      </c>
      <c r="Z200" s="91">
        <f t="shared" si="96"/>
        <v>219</v>
      </c>
      <c r="AA200" s="98"/>
      <c r="AB200" s="53" t="str">
        <f>A200</f>
        <v>Flathead River</v>
      </c>
      <c r="AC200" s="35"/>
    </row>
    <row r="201" spans="1:38" s="15" customFormat="1" x14ac:dyDescent="0.25">
      <c r="A201" s="50" t="s">
        <v>0</v>
      </c>
      <c r="B201" s="50"/>
      <c r="C201" s="62"/>
      <c r="D201" s="72"/>
      <c r="E201" s="82"/>
      <c r="F201" s="92"/>
      <c r="G201" s="62"/>
      <c r="H201" s="72"/>
      <c r="I201" s="82"/>
      <c r="J201" s="92"/>
      <c r="K201" s="62"/>
      <c r="L201" s="72"/>
      <c r="M201" s="82"/>
      <c r="N201" s="92"/>
      <c r="O201" s="62"/>
      <c r="P201" s="72"/>
      <c r="Q201" s="82"/>
      <c r="R201" s="92"/>
      <c r="S201" s="62"/>
      <c r="T201" s="72"/>
      <c r="U201" s="82"/>
      <c r="V201" s="92"/>
      <c r="W201" s="62">
        <f>SUM(W199:W200)</f>
        <v>110.9</v>
      </c>
      <c r="X201" s="72">
        <f>SUM(X199:X200)</f>
        <v>40.700000000000003</v>
      </c>
      <c r="Y201" s="82">
        <f>SUM(Y199:Y200)</f>
        <v>87.4</v>
      </c>
      <c r="Z201" s="92">
        <f>SUM(Z199:Z200)</f>
        <v>239</v>
      </c>
      <c r="AA201" s="99">
        <f>COUNT(Z199:Z200)</f>
        <v>2</v>
      </c>
      <c r="AB201" s="50" t="s">
        <v>41</v>
      </c>
      <c r="AC201" s="35" t="s">
        <v>267</v>
      </c>
      <c r="AG201" s="16"/>
    </row>
    <row r="202" spans="1:38" x14ac:dyDescent="0.25">
      <c r="A202" s="48"/>
      <c r="B202" s="49"/>
      <c r="C202" s="61"/>
      <c r="D202" s="71"/>
      <c r="E202" s="81"/>
      <c r="F202" s="91"/>
      <c r="G202" s="61"/>
      <c r="H202" s="71"/>
      <c r="I202" s="81"/>
      <c r="J202" s="91"/>
      <c r="K202" s="61"/>
      <c r="L202" s="71"/>
      <c r="M202" s="81"/>
      <c r="N202" s="91"/>
      <c r="O202" s="61"/>
      <c r="P202" s="71"/>
      <c r="Q202" s="81"/>
      <c r="R202" s="91"/>
      <c r="S202" s="61"/>
      <c r="T202" s="71"/>
      <c r="U202" s="81"/>
      <c r="V202" s="91"/>
      <c r="W202" s="61"/>
      <c r="X202" s="71"/>
      <c r="Y202" s="81"/>
      <c r="Z202" s="91"/>
      <c r="AA202" s="98"/>
      <c r="AB202" s="53"/>
      <c r="AC202" s="35"/>
    </row>
    <row r="203" spans="1:38" s="9" customFormat="1" ht="16.3" x14ac:dyDescent="0.3">
      <c r="A203" s="47" t="s">
        <v>42</v>
      </c>
      <c r="B203" s="47"/>
      <c r="C203" s="60"/>
      <c r="D203" s="70"/>
      <c r="E203" s="80"/>
      <c r="F203" s="90"/>
      <c r="G203" s="60"/>
      <c r="H203" s="70"/>
      <c r="I203" s="80"/>
      <c r="J203" s="90"/>
      <c r="K203" s="60"/>
      <c r="L203" s="70"/>
      <c r="M203" s="80"/>
      <c r="N203" s="90"/>
      <c r="O203" s="60"/>
      <c r="P203" s="70"/>
      <c r="Q203" s="80"/>
      <c r="R203" s="90"/>
      <c r="S203" s="60"/>
      <c r="T203" s="70"/>
      <c r="U203" s="80"/>
      <c r="V203" s="90"/>
      <c r="W203" s="60"/>
      <c r="X203" s="70"/>
      <c r="Y203" s="80"/>
      <c r="Z203" s="90"/>
      <c r="AA203" s="97"/>
      <c r="AB203" s="47"/>
      <c r="AC203" s="35"/>
      <c r="AG203" s="11"/>
    </row>
    <row r="204" spans="1:38" x14ac:dyDescent="0.25">
      <c r="A204" s="48" t="s">
        <v>184</v>
      </c>
      <c r="B204" s="55" t="s">
        <v>350</v>
      </c>
      <c r="C204" s="61">
        <v>64</v>
      </c>
      <c r="D204" s="71">
        <v>16</v>
      </c>
      <c r="E204" s="81">
        <v>59</v>
      </c>
      <c r="F204" s="91">
        <f>C204+D204+E204</f>
        <v>139</v>
      </c>
      <c r="G204" s="61"/>
      <c r="H204" s="71"/>
      <c r="I204" s="81">
        <f>59+39</f>
        <v>98</v>
      </c>
      <c r="J204" s="91">
        <f>G204+H204+I204</f>
        <v>98</v>
      </c>
      <c r="K204" s="61"/>
      <c r="L204" s="71">
        <v>10</v>
      </c>
      <c r="M204" s="81"/>
      <c r="N204" s="91">
        <f>K204+L204+M204</f>
        <v>10</v>
      </c>
      <c r="O204" s="61"/>
      <c r="P204" s="71"/>
      <c r="Q204" s="81"/>
      <c r="R204" s="91">
        <f>O204+P204+Q204</f>
        <v>0</v>
      </c>
      <c r="S204" s="61"/>
      <c r="T204" s="71"/>
      <c r="U204" s="81"/>
      <c r="V204" s="91">
        <f>S204+T204+U204</f>
        <v>0</v>
      </c>
      <c r="W204" s="61">
        <f>C204+G204+K204+O204+S204</f>
        <v>64</v>
      </c>
      <c r="X204" s="71">
        <f>D204+H204+L204+P204+T204</f>
        <v>26</v>
      </c>
      <c r="Y204" s="81">
        <f>E204+I204+M204+Q204+U204</f>
        <v>157</v>
      </c>
      <c r="Z204" s="91">
        <f>F204+J204+N204+R204+V204</f>
        <v>247</v>
      </c>
      <c r="AA204" s="98"/>
      <c r="AB204" s="53" t="str">
        <f>A204</f>
        <v>Missouri River</v>
      </c>
      <c r="AC204" s="35" t="s">
        <v>351</v>
      </c>
    </row>
    <row r="205" spans="1:38" s="15" customFormat="1" x14ac:dyDescent="0.25">
      <c r="A205" s="50" t="s">
        <v>0</v>
      </c>
      <c r="B205" s="50"/>
      <c r="C205" s="62"/>
      <c r="D205" s="72"/>
      <c r="E205" s="82"/>
      <c r="F205" s="92"/>
      <c r="G205" s="62"/>
      <c r="H205" s="72"/>
      <c r="I205" s="82"/>
      <c r="J205" s="92"/>
      <c r="K205" s="62"/>
      <c r="L205" s="72"/>
      <c r="M205" s="82"/>
      <c r="N205" s="92"/>
      <c r="O205" s="62"/>
      <c r="P205" s="72"/>
      <c r="Q205" s="82"/>
      <c r="R205" s="92"/>
      <c r="S205" s="62"/>
      <c r="T205" s="72"/>
      <c r="U205" s="82"/>
      <c r="V205" s="92"/>
      <c r="W205" s="62">
        <f>SUM(W204)</f>
        <v>64</v>
      </c>
      <c r="X205" s="72">
        <f>SUM(X204)</f>
        <v>26</v>
      </c>
      <c r="Y205" s="82">
        <f>SUM(Y204)</f>
        <v>157</v>
      </c>
      <c r="Z205" s="92">
        <f>SUM(Z204)</f>
        <v>247</v>
      </c>
      <c r="AA205" s="99">
        <f>COUNT(Z204:Z204)</f>
        <v>1</v>
      </c>
      <c r="AB205" s="50" t="s">
        <v>42</v>
      </c>
      <c r="AC205" s="35" t="s">
        <v>268</v>
      </c>
      <c r="AG205" s="16"/>
    </row>
    <row r="206" spans="1:38" x14ac:dyDescent="0.25">
      <c r="A206" s="48"/>
      <c r="B206" s="49"/>
      <c r="C206" s="61"/>
      <c r="D206" s="71"/>
      <c r="E206" s="81"/>
      <c r="F206" s="91"/>
      <c r="G206" s="61"/>
      <c r="H206" s="71"/>
      <c r="I206" s="81"/>
      <c r="J206" s="91"/>
      <c r="K206" s="61"/>
      <c r="L206" s="71"/>
      <c r="M206" s="81"/>
      <c r="N206" s="91"/>
      <c r="O206" s="61"/>
      <c r="P206" s="71"/>
      <c r="Q206" s="81"/>
      <c r="R206" s="91"/>
      <c r="S206" s="61"/>
      <c r="T206" s="71"/>
      <c r="U206" s="81"/>
      <c r="V206" s="91"/>
      <c r="W206" s="61"/>
      <c r="X206" s="71"/>
      <c r="Y206" s="81"/>
      <c r="Z206" s="91"/>
      <c r="AA206" s="98"/>
      <c r="AB206" s="53"/>
      <c r="AC206" s="35"/>
    </row>
    <row r="207" spans="1:38" s="9" customFormat="1" ht="16.3" x14ac:dyDescent="0.3">
      <c r="A207" s="47" t="s">
        <v>43</v>
      </c>
      <c r="B207" s="47"/>
      <c r="C207" s="60"/>
      <c r="D207" s="70"/>
      <c r="E207" s="80"/>
      <c r="F207" s="90"/>
      <c r="G207" s="60"/>
      <c r="H207" s="70"/>
      <c r="I207" s="80"/>
      <c r="J207" s="90"/>
      <c r="K207" s="60"/>
      <c r="L207" s="70"/>
      <c r="M207" s="80"/>
      <c r="N207" s="90"/>
      <c r="O207" s="60"/>
      <c r="P207" s="70"/>
      <c r="Q207" s="80"/>
      <c r="R207" s="90"/>
      <c r="S207" s="60"/>
      <c r="T207" s="70"/>
      <c r="U207" s="80"/>
      <c r="V207" s="90"/>
      <c r="W207" s="60"/>
      <c r="X207" s="70"/>
      <c r="Y207" s="80"/>
      <c r="Z207" s="90"/>
      <c r="AA207" s="97"/>
      <c r="AB207" s="47"/>
      <c r="AC207" s="35"/>
      <c r="AG207" s="11"/>
    </row>
    <row r="208" spans="1:38" x14ac:dyDescent="0.25">
      <c r="A208" s="48" t="s">
        <v>185</v>
      </c>
      <c r="B208" s="49" t="s">
        <v>14</v>
      </c>
      <c r="C208" s="61"/>
      <c r="D208" s="71"/>
      <c r="E208" s="81"/>
      <c r="F208" s="91">
        <f>C208+D208+E208</f>
        <v>0</v>
      </c>
      <c r="G208" s="61"/>
      <c r="H208" s="71">
        <v>66.8</v>
      </c>
      <c r="I208" s="81">
        <v>28</v>
      </c>
      <c r="J208" s="91">
        <f>G208+H208+I208</f>
        <v>94.8</v>
      </c>
      <c r="K208" s="61"/>
      <c r="L208" s="71">
        <v>9.1999999999999993</v>
      </c>
      <c r="M208" s="81"/>
      <c r="N208" s="91">
        <f>K208+L208+M208</f>
        <v>9.1999999999999993</v>
      </c>
      <c r="O208" s="61"/>
      <c r="P208" s="71"/>
      <c r="Q208" s="81"/>
      <c r="R208" s="91">
        <f>O208+P208+Q208</f>
        <v>0</v>
      </c>
      <c r="S208" s="61"/>
      <c r="T208" s="71"/>
      <c r="U208" s="81"/>
      <c r="V208" s="91">
        <f>S208+T208+U208</f>
        <v>0</v>
      </c>
      <c r="W208" s="61">
        <f>C208+G208+K208+O208+S208</f>
        <v>0</v>
      </c>
      <c r="X208" s="71">
        <f>D208+H208+L208+P208+T208</f>
        <v>76</v>
      </c>
      <c r="Y208" s="81">
        <f>E208+I208+M208+Q208+U208</f>
        <v>28</v>
      </c>
      <c r="Z208" s="91">
        <f>F208+J208+N208+R208+V208</f>
        <v>104</v>
      </c>
      <c r="AA208" s="98"/>
      <c r="AB208" s="53" t="str">
        <f>A208</f>
        <v>Niobrara River</v>
      </c>
      <c r="AC208" s="35"/>
    </row>
    <row r="209" spans="1:33" s="15" customFormat="1" x14ac:dyDescent="0.25">
      <c r="A209" s="50" t="s">
        <v>0</v>
      </c>
      <c r="B209" s="50"/>
      <c r="C209" s="62"/>
      <c r="D209" s="72"/>
      <c r="E209" s="82"/>
      <c r="F209" s="92"/>
      <c r="G209" s="62"/>
      <c r="H209" s="72"/>
      <c r="I209" s="82"/>
      <c r="J209" s="92"/>
      <c r="K209" s="62"/>
      <c r="L209" s="72"/>
      <c r="M209" s="82"/>
      <c r="N209" s="92"/>
      <c r="O209" s="62"/>
      <c r="P209" s="72"/>
      <c r="Q209" s="82"/>
      <c r="R209" s="92"/>
      <c r="S209" s="62"/>
      <c r="T209" s="72"/>
      <c r="U209" s="82"/>
      <c r="V209" s="92"/>
      <c r="W209" s="62">
        <f>SUM(W208)</f>
        <v>0</v>
      </c>
      <c r="X209" s="72">
        <f>SUM(X208)</f>
        <v>76</v>
      </c>
      <c r="Y209" s="82">
        <f>SUM(Y208)</f>
        <v>28</v>
      </c>
      <c r="Z209" s="92">
        <f>SUM(Z208)</f>
        <v>104</v>
      </c>
      <c r="AA209" s="99">
        <f>COUNT(Z208:Z208)</f>
        <v>1</v>
      </c>
      <c r="AB209" s="50" t="s">
        <v>43</v>
      </c>
      <c r="AC209" s="35" t="s">
        <v>269</v>
      </c>
      <c r="AG209" s="16"/>
    </row>
    <row r="210" spans="1:33" x14ac:dyDescent="0.25">
      <c r="A210" s="48"/>
      <c r="B210" s="49"/>
      <c r="C210" s="61"/>
      <c r="D210" s="71"/>
      <c r="E210" s="81"/>
      <c r="F210" s="91"/>
      <c r="G210" s="61"/>
      <c r="H210" s="71"/>
      <c r="I210" s="81"/>
      <c r="J210" s="91"/>
      <c r="K210" s="61"/>
      <c r="L210" s="71"/>
      <c r="M210" s="81"/>
      <c r="N210" s="91"/>
      <c r="O210" s="61"/>
      <c r="P210" s="71"/>
      <c r="Q210" s="81"/>
      <c r="R210" s="91"/>
      <c r="S210" s="61"/>
      <c r="T210" s="71"/>
      <c r="U210" s="81"/>
      <c r="V210" s="91"/>
      <c r="W210" s="61"/>
      <c r="X210" s="71"/>
      <c r="Y210" s="81"/>
      <c r="Z210" s="91"/>
      <c r="AA210" s="98"/>
      <c r="AB210" s="53"/>
      <c r="AC210" s="35"/>
    </row>
    <row r="211" spans="1:33" s="9" customFormat="1" ht="16.3" x14ac:dyDescent="0.3">
      <c r="A211" s="47" t="s">
        <v>44</v>
      </c>
      <c r="B211" s="47"/>
      <c r="C211" s="60"/>
      <c r="D211" s="70"/>
      <c r="E211" s="80"/>
      <c r="F211" s="90"/>
      <c r="G211" s="60"/>
      <c r="H211" s="70"/>
      <c r="I211" s="80"/>
      <c r="J211" s="90"/>
      <c r="K211" s="60"/>
      <c r="L211" s="70"/>
      <c r="M211" s="80"/>
      <c r="N211" s="90"/>
      <c r="O211" s="60"/>
      <c r="P211" s="70"/>
      <c r="Q211" s="80"/>
      <c r="R211" s="90"/>
      <c r="S211" s="60"/>
      <c r="T211" s="70"/>
      <c r="U211" s="80"/>
      <c r="V211" s="90"/>
      <c r="W211" s="60"/>
      <c r="X211" s="70"/>
      <c r="Y211" s="80"/>
      <c r="Z211" s="90"/>
      <c r="AA211" s="97"/>
      <c r="AB211" s="47"/>
      <c r="AC211" s="35"/>
      <c r="AG211" s="11"/>
    </row>
    <row r="212" spans="1:33" x14ac:dyDescent="0.25">
      <c r="A212" s="48" t="s">
        <v>186</v>
      </c>
      <c r="B212" s="49" t="s">
        <v>6</v>
      </c>
      <c r="C212" s="61"/>
      <c r="D212" s="71"/>
      <c r="E212" s="81"/>
      <c r="F212" s="91">
        <f>C212+D212+E212</f>
        <v>0</v>
      </c>
      <c r="G212" s="61"/>
      <c r="H212" s="71"/>
      <c r="I212" s="81">
        <f>11.5+12</f>
        <v>23.5</v>
      </c>
      <c r="J212" s="91">
        <f>G212+H212+I212</f>
        <v>23.5</v>
      </c>
      <c r="K212" s="61"/>
      <c r="L212" s="71"/>
      <c r="M212" s="81"/>
      <c r="N212" s="91">
        <f>K212+L212+M212</f>
        <v>0</v>
      </c>
      <c r="O212" s="61"/>
      <c r="P212" s="71"/>
      <c r="Q212" s="81"/>
      <c r="R212" s="91">
        <f>O212+P212+Q212</f>
        <v>0</v>
      </c>
      <c r="S212" s="61"/>
      <c r="T212" s="71"/>
      <c r="U212" s="81"/>
      <c r="V212" s="91">
        <f>S212+T212+U212</f>
        <v>0</v>
      </c>
      <c r="W212" s="61">
        <f t="shared" ref="W212:W213" si="97">C212+G212+K212+O212+S212</f>
        <v>0</v>
      </c>
      <c r="X212" s="71">
        <f t="shared" ref="X212:Z213" si="98">D212+H212+L212+P212+T212</f>
        <v>0</v>
      </c>
      <c r="Y212" s="81">
        <f t="shared" si="98"/>
        <v>23.5</v>
      </c>
      <c r="Z212" s="91">
        <f t="shared" si="98"/>
        <v>23.5</v>
      </c>
      <c r="AA212" s="98"/>
      <c r="AB212" s="53" t="str">
        <f t="shared" ref="AB212:AB213" si="99">A212</f>
        <v>Lamprey River</v>
      </c>
      <c r="AC212" s="35"/>
    </row>
    <row r="213" spans="1:33" x14ac:dyDescent="0.25">
      <c r="A213" s="48" t="s">
        <v>85</v>
      </c>
      <c r="B213" s="49" t="s">
        <v>2</v>
      </c>
      <c r="C213" s="61"/>
      <c r="D213" s="71"/>
      <c r="E213" s="81"/>
      <c r="F213" s="91">
        <f>C213+D213+E213</f>
        <v>0</v>
      </c>
      <c r="G213" s="61"/>
      <c r="H213" s="71"/>
      <c r="I213" s="81"/>
      <c r="J213" s="91">
        <f>G213+H213+I213</f>
        <v>0</v>
      </c>
      <c r="K213" s="61"/>
      <c r="L213" s="71"/>
      <c r="M213" s="81"/>
      <c r="N213" s="91">
        <f>K213+L213+M213</f>
        <v>0</v>
      </c>
      <c r="O213" s="61"/>
      <c r="P213" s="71">
        <v>13.7</v>
      </c>
      <c r="Q213" s="81">
        <v>0.8</v>
      </c>
      <c r="R213" s="91">
        <f>O213+P213+Q213</f>
        <v>14.5</v>
      </c>
      <c r="S213" s="61"/>
      <c r="T213" s="71"/>
      <c r="U213" s="81"/>
      <c r="V213" s="91">
        <f>S213+T213+U213</f>
        <v>0</v>
      </c>
      <c r="W213" s="61">
        <f t="shared" si="97"/>
        <v>0</v>
      </c>
      <c r="X213" s="71">
        <f t="shared" si="98"/>
        <v>13.7</v>
      </c>
      <c r="Y213" s="81">
        <f t="shared" si="98"/>
        <v>0.8</v>
      </c>
      <c r="Z213" s="91">
        <f t="shared" si="98"/>
        <v>14.5</v>
      </c>
      <c r="AA213" s="98"/>
      <c r="AB213" s="53" t="str">
        <f t="shared" si="99"/>
        <v>Wildcat River</v>
      </c>
      <c r="AC213" s="35"/>
    </row>
    <row r="214" spans="1:33" s="15" customFormat="1" x14ac:dyDescent="0.25">
      <c r="A214" s="50" t="s">
        <v>0</v>
      </c>
      <c r="B214" s="50"/>
      <c r="C214" s="62"/>
      <c r="D214" s="72"/>
      <c r="E214" s="82"/>
      <c r="F214" s="92"/>
      <c r="G214" s="62"/>
      <c r="H214" s="72"/>
      <c r="I214" s="82"/>
      <c r="J214" s="92"/>
      <c r="K214" s="62"/>
      <c r="L214" s="72"/>
      <c r="M214" s="82"/>
      <c r="N214" s="92"/>
      <c r="O214" s="62"/>
      <c r="P214" s="72"/>
      <c r="Q214" s="82"/>
      <c r="R214" s="92"/>
      <c r="S214" s="62"/>
      <c r="T214" s="72"/>
      <c r="U214" s="82"/>
      <c r="V214" s="92"/>
      <c r="W214" s="62">
        <f>SUM(W212:W213)</f>
        <v>0</v>
      </c>
      <c r="X214" s="72">
        <f>SUM(X212:X213)</f>
        <v>13.7</v>
      </c>
      <c r="Y214" s="82">
        <f>SUM(Y212:Y213)</f>
        <v>24.3</v>
      </c>
      <c r="Z214" s="92">
        <f>SUM(Z212:Z213)</f>
        <v>38</v>
      </c>
      <c r="AA214" s="99">
        <f>COUNT(Z212:Z213)</f>
        <v>2</v>
      </c>
      <c r="AB214" s="50" t="s">
        <v>44</v>
      </c>
      <c r="AC214" s="35"/>
      <c r="AG214" s="16"/>
    </row>
    <row r="215" spans="1:33" x14ac:dyDescent="0.25">
      <c r="A215" s="48"/>
      <c r="B215" s="49"/>
      <c r="C215" s="61"/>
      <c r="D215" s="71"/>
      <c r="E215" s="81"/>
      <c r="F215" s="91"/>
      <c r="G215" s="61"/>
      <c r="H215" s="71"/>
      <c r="I215" s="81"/>
      <c r="J215" s="91"/>
      <c r="K215" s="61"/>
      <c r="L215" s="71"/>
      <c r="M215" s="81"/>
      <c r="N215" s="91"/>
      <c r="O215" s="61"/>
      <c r="P215" s="71"/>
      <c r="Q215" s="81"/>
      <c r="R215" s="91"/>
      <c r="S215" s="61"/>
      <c r="T215" s="71"/>
      <c r="U215" s="81"/>
      <c r="V215" s="91"/>
      <c r="W215" s="61"/>
      <c r="X215" s="71"/>
      <c r="Y215" s="81"/>
      <c r="Z215" s="91"/>
      <c r="AA215" s="98"/>
      <c r="AB215" s="53"/>
      <c r="AC215" s="35"/>
    </row>
    <row r="216" spans="1:33" s="9" customFormat="1" ht="16.3" x14ac:dyDescent="0.3">
      <c r="A216" s="47" t="s">
        <v>45</v>
      </c>
      <c r="B216" s="47"/>
      <c r="C216" s="60"/>
      <c r="D216" s="70"/>
      <c r="E216" s="80"/>
      <c r="F216" s="90"/>
      <c r="G216" s="60"/>
      <c r="H216" s="70"/>
      <c r="I216" s="80"/>
      <c r="J216" s="90"/>
      <c r="K216" s="60"/>
      <c r="L216" s="70"/>
      <c r="M216" s="80"/>
      <c r="N216" s="90"/>
      <c r="O216" s="60"/>
      <c r="P216" s="70"/>
      <c r="Q216" s="80"/>
      <c r="R216" s="90"/>
      <c r="S216" s="60"/>
      <c r="T216" s="70"/>
      <c r="U216" s="80"/>
      <c r="V216" s="90"/>
      <c r="W216" s="60"/>
      <c r="X216" s="70"/>
      <c r="Y216" s="80"/>
      <c r="Z216" s="90"/>
      <c r="AA216" s="97"/>
      <c r="AB216" s="47"/>
      <c r="AC216" s="35"/>
      <c r="AG216" s="11"/>
    </row>
    <row r="217" spans="1:33" x14ac:dyDescent="0.25">
      <c r="A217" s="48" t="s">
        <v>187</v>
      </c>
      <c r="B217" s="55" t="s">
        <v>14</v>
      </c>
      <c r="C217" s="61"/>
      <c r="D217" s="71"/>
      <c r="E217" s="81"/>
      <c r="F217" s="91">
        <f>C217+D217+E217</f>
        <v>0</v>
      </c>
      <c r="G217" s="61"/>
      <c r="H217" s="71">
        <v>29</v>
      </c>
      <c r="I217" s="81">
        <v>98.4</v>
      </c>
      <c r="J217" s="91">
        <f>G217+H217+I217</f>
        <v>127.4</v>
      </c>
      <c r="K217" s="61"/>
      <c r="L217" s="71">
        <v>1.6</v>
      </c>
      <c r="M217" s="81"/>
      <c r="N217" s="91">
        <f>K217+L217+M217</f>
        <v>1.6</v>
      </c>
      <c r="O217" s="61"/>
      <c r="P217" s="71"/>
      <c r="Q217" s="81"/>
      <c r="R217" s="91">
        <f>O217+P217+Q217</f>
        <v>0</v>
      </c>
      <c r="S217" s="61"/>
      <c r="T217" s="71"/>
      <c r="U217" s="81"/>
      <c r="V217" s="91">
        <f>S217+T217+U217</f>
        <v>0</v>
      </c>
      <c r="W217" s="61">
        <f t="shared" ref="W217:W219" si="100">C217+G217+K217+O217+S217</f>
        <v>0</v>
      </c>
      <c r="X217" s="71">
        <f t="shared" ref="X217:Z219" si="101">D217+H217+L217+P217+T217</f>
        <v>30.6</v>
      </c>
      <c r="Y217" s="81">
        <f t="shared" si="101"/>
        <v>98.4</v>
      </c>
      <c r="Z217" s="91">
        <f t="shared" si="101"/>
        <v>129</v>
      </c>
      <c r="AA217" s="98"/>
      <c r="AB217" s="53" t="str">
        <f t="shared" ref="AB217:AB219" si="102">A217</f>
        <v>Great Egg Harbor River</v>
      </c>
      <c r="AC217" s="35" t="s">
        <v>342</v>
      </c>
    </row>
    <row r="218" spans="1:33" x14ac:dyDescent="0.25">
      <c r="A218" s="48" t="s">
        <v>188</v>
      </c>
      <c r="B218" s="49" t="s">
        <v>6</v>
      </c>
      <c r="C218" s="61"/>
      <c r="D218" s="71"/>
      <c r="E218" s="81"/>
      <c r="F218" s="91">
        <f>C218+D218+E218</f>
        <v>0</v>
      </c>
      <c r="G218" s="61"/>
      <c r="H218" s="71">
        <v>28.9</v>
      </c>
      <c r="I218" s="81">
        <v>6.5</v>
      </c>
      <c r="J218" s="91">
        <f>G218+H218+I218</f>
        <v>35.4</v>
      </c>
      <c r="K218" s="61"/>
      <c r="L218" s="71"/>
      <c r="M218" s="81"/>
      <c r="N218" s="91">
        <f>K218+L218+M218</f>
        <v>0</v>
      </c>
      <c r="O218" s="61"/>
      <c r="P218" s="71"/>
      <c r="Q218" s="81"/>
      <c r="R218" s="91">
        <f>O218+P218+Q218</f>
        <v>0</v>
      </c>
      <c r="S218" s="61"/>
      <c r="T218" s="71"/>
      <c r="U218" s="81"/>
      <c r="V218" s="91">
        <f>S218+T218+U218</f>
        <v>0</v>
      </c>
      <c r="W218" s="61">
        <f t="shared" si="100"/>
        <v>0</v>
      </c>
      <c r="X218" s="71">
        <f t="shared" si="101"/>
        <v>28.9</v>
      </c>
      <c r="Y218" s="81">
        <f t="shared" si="101"/>
        <v>6.5</v>
      </c>
      <c r="Z218" s="91">
        <f t="shared" si="101"/>
        <v>35.4</v>
      </c>
      <c r="AA218" s="98"/>
      <c r="AB218" s="53" t="str">
        <f t="shared" si="102"/>
        <v>Maurice River</v>
      </c>
      <c r="AC218" s="35"/>
    </row>
    <row r="219" spans="1:33" s="26" customFormat="1" x14ac:dyDescent="0.25">
      <c r="A219" s="54" t="s">
        <v>189</v>
      </c>
      <c r="B219" s="52" t="s">
        <v>6</v>
      </c>
      <c r="C219" s="66"/>
      <c r="D219" s="76"/>
      <c r="E219" s="86"/>
      <c r="F219" s="91">
        <f>C219+D219+E219</f>
        <v>0</v>
      </c>
      <c r="G219" s="66"/>
      <c r="H219" s="74">
        <v>3.5</v>
      </c>
      <c r="I219" s="84">
        <v>25</v>
      </c>
      <c r="J219" s="91">
        <f>G219+H219+I219</f>
        <v>28.5</v>
      </c>
      <c r="K219" s="66"/>
      <c r="L219" s="76"/>
      <c r="M219" s="86"/>
      <c r="N219" s="91">
        <f>K219+L219+M219</f>
        <v>0</v>
      </c>
      <c r="O219" s="66"/>
      <c r="P219" s="76"/>
      <c r="Q219" s="86"/>
      <c r="R219" s="91">
        <f>O219+P219+Q219</f>
        <v>0</v>
      </c>
      <c r="S219" s="66"/>
      <c r="T219" s="76"/>
      <c r="U219" s="86"/>
      <c r="V219" s="91">
        <f>S219+T219+U219</f>
        <v>0</v>
      </c>
      <c r="W219" s="61">
        <f t="shared" si="100"/>
        <v>0</v>
      </c>
      <c r="X219" s="74">
        <v>3.5</v>
      </c>
      <c r="Y219" s="81">
        <f t="shared" si="101"/>
        <v>25</v>
      </c>
      <c r="Z219" s="91">
        <f t="shared" si="101"/>
        <v>28.5</v>
      </c>
      <c r="AA219" s="104"/>
      <c r="AB219" s="53" t="str">
        <f t="shared" si="102"/>
        <v>Musconetcong River</v>
      </c>
      <c r="AC219" s="35"/>
      <c r="AG219" s="27"/>
    </row>
    <row r="220" spans="1:33" x14ac:dyDescent="0.25">
      <c r="A220" s="50" t="s">
        <v>0</v>
      </c>
      <c r="B220" s="49"/>
      <c r="C220" s="61"/>
      <c r="D220" s="71"/>
      <c r="E220" s="81"/>
      <c r="F220" s="91"/>
      <c r="G220" s="61"/>
      <c r="H220" s="71"/>
      <c r="I220" s="81"/>
      <c r="J220" s="91"/>
      <c r="K220" s="61"/>
      <c r="L220" s="71"/>
      <c r="M220" s="81"/>
      <c r="N220" s="91"/>
      <c r="O220" s="61"/>
      <c r="P220" s="71"/>
      <c r="Q220" s="81"/>
      <c r="R220" s="91"/>
      <c r="S220" s="61"/>
      <c r="T220" s="71"/>
      <c r="U220" s="81"/>
      <c r="V220" s="91"/>
      <c r="W220" s="62">
        <f>SUM(W217:W219)</f>
        <v>0</v>
      </c>
      <c r="X220" s="72">
        <f>SUM(X217:X219)</f>
        <v>63</v>
      </c>
      <c r="Y220" s="82">
        <f>SUM(Y217:Y219)</f>
        <v>129.9</v>
      </c>
      <c r="Z220" s="92">
        <f>SUM(Z217:Z219)</f>
        <v>192.9</v>
      </c>
      <c r="AA220" s="99">
        <f>COUNT(Z217:Z219)</f>
        <v>3</v>
      </c>
      <c r="AB220" s="50" t="s">
        <v>45</v>
      </c>
      <c r="AC220" s="35" t="s">
        <v>270</v>
      </c>
    </row>
    <row r="221" spans="1:33" s="9" customFormat="1" ht="16.3" x14ac:dyDescent="0.3">
      <c r="A221" s="48"/>
      <c r="B221" s="47"/>
      <c r="C221" s="60"/>
      <c r="D221" s="70"/>
      <c r="E221" s="80"/>
      <c r="F221" s="90"/>
      <c r="G221" s="60"/>
      <c r="H221" s="70"/>
      <c r="I221" s="80"/>
      <c r="J221" s="90"/>
      <c r="K221" s="60"/>
      <c r="L221" s="70"/>
      <c r="M221" s="80"/>
      <c r="N221" s="90"/>
      <c r="O221" s="60"/>
      <c r="P221" s="70"/>
      <c r="Q221" s="80"/>
      <c r="R221" s="90"/>
      <c r="S221" s="60"/>
      <c r="T221" s="70"/>
      <c r="U221" s="80"/>
      <c r="V221" s="90"/>
      <c r="W221" s="60"/>
      <c r="X221" s="70"/>
      <c r="Y221" s="80"/>
      <c r="Z221" s="90"/>
      <c r="AA221" s="97"/>
      <c r="AB221" s="47"/>
      <c r="AC221" s="35"/>
      <c r="AG221" s="11"/>
    </row>
    <row r="222" spans="1:33" ht="16.3" x14ac:dyDescent="0.3">
      <c r="A222" s="47" t="s">
        <v>46</v>
      </c>
      <c r="B222" s="49"/>
      <c r="C222" s="61"/>
      <c r="D222" s="71"/>
      <c r="E222" s="81"/>
      <c r="F222" s="91"/>
      <c r="G222" s="61"/>
      <c r="H222" s="71"/>
      <c r="I222" s="81"/>
      <c r="J222" s="91"/>
      <c r="K222" s="61"/>
      <c r="L222" s="71"/>
      <c r="M222" s="81"/>
      <c r="N222" s="91"/>
      <c r="O222" s="61"/>
      <c r="P222" s="71"/>
      <c r="Q222" s="81"/>
      <c r="R222" s="91"/>
      <c r="S222" s="61"/>
      <c r="T222" s="71"/>
      <c r="U222" s="81"/>
      <c r="V222" s="91"/>
      <c r="W222" s="61"/>
      <c r="X222" s="71"/>
      <c r="Y222" s="81"/>
      <c r="Z222" s="91"/>
      <c r="AA222" s="98"/>
      <c r="AB222" s="53"/>
      <c r="AC222" s="35"/>
    </row>
    <row r="223" spans="1:33" s="15" customFormat="1" x14ac:dyDescent="0.25">
      <c r="A223" s="53" t="s">
        <v>190</v>
      </c>
      <c r="B223" s="49" t="s">
        <v>6</v>
      </c>
      <c r="C223" s="61"/>
      <c r="D223" s="71"/>
      <c r="E223" s="81"/>
      <c r="F223" s="91">
        <f>C223+D223+E223</f>
        <v>0</v>
      </c>
      <c r="G223" s="61"/>
      <c r="H223" s="71">
        <f>23.1+25.4+35</f>
        <v>83.5</v>
      </c>
      <c r="I223" s="81">
        <f>50.3+41.9+5</f>
        <v>97.199999999999989</v>
      </c>
      <c r="J223" s="91">
        <f>G223+H223+I223</f>
        <v>180.7</v>
      </c>
      <c r="K223" s="61"/>
      <c r="L223" s="71"/>
      <c r="M223" s="81"/>
      <c r="N223" s="91">
        <f>K223+L223+M223</f>
        <v>0</v>
      </c>
      <c r="O223" s="61"/>
      <c r="P223" s="71"/>
      <c r="Q223" s="81"/>
      <c r="R223" s="91">
        <f>O223+P223+Q223</f>
        <v>0</v>
      </c>
      <c r="S223" s="61"/>
      <c r="T223" s="71"/>
      <c r="U223" s="81"/>
      <c r="V223" s="91">
        <f>S223+T223+U223</f>
        <v>0</v>
      </c>
      <c r="W223" s="61">
        <f>C223+G223+K223+O223+S223</f>
        <v>0</v>
      </c>
      <c r="X223" s="71">
        <f>D223+H223+L223+P223+T223</f>
        <v>83.5</v>
      </c>
      <c r="Y223" s="81">
        <f>E223+I223+M223+Q223+U223</f>
        <v>97.199999999999989</v>
      </c>
      <c r="Z223" s="91">
        <f>F223+J223+N223+R223+V223</f>
        <v>180.7</v>
      </c>
      <c r="AA223" s="98"/>
      <c r="AB223" s="53" t="str">
        <f>A223</f>
        <v>Delaware River</v>
      </c>
      <c r="AC223" s="35"/>
      <c r="AG223" s="16"/>
    </row>
    <row r="224" spans="1:33" x14ac:dyDescent="0.25">
      <c r="A224" s="50" t="s">
        <v>0</v>
      </c>
      <c r="B224" s="50"/>
      <c r="C224" s="62"/>
      <c r="D224" s="72"/>
      <c r="E224" s="82"/>
      <c r="F224" s="92"/>
      <c r="G224" s="62"/>
      <c r="H224" s="72"/>
      <c r="I224" s="82"/>
      <c r="J224" s="92"/>
      <c r="K224" s="62"/>
      <c r="L224" s="72"/>
      <c r="M224" s="82"/>
      <c r="N224" s="92"/>
      <c r="O224" s="62"/>
      <c r="P224" s="72"/>
      <c r="Q224" s="82"/>
      <c r="R224" s="92"/>
      <c r="S224" s="62"/>
      <c r="T224" s="72"/>
      <c r="U224" s="82"/>
      <c r="V224" s="92"/>
      <c r="W224" s="62">
        <f>SUM(W223)</f>
        <v>0</v>
      </c>
      <c r="X224" s="72">
        <f>SUM(X223)</f>
        <v>83.5</v>
      </c>
      <c r="Y224" s="82">
        <f>SUM(Y223)</f>
        <v>97.199999999999989</v>
      </c>
      <c r="Z224" s="92">
        <f>SUM(Z223)</f>
        <v>180.7</v>
      </c>
      <c r="AA224" s="99">
        <f>COUNT(Z223:Z223)</f>
        <v>1</v>
      </c>
      <c r="AB224" s="50" t="s">
        <v>46</v>
      </c>
      <c r="AC224" s="35" t="s">
        <v>266</v>
      </c>
    </row>
    <row r="225" spans="1:38" s="9" customFormat="1" ht="16.3" x14ac:dyDescent="0.3">
      <c r="A225" s="48"/>
      <c r="B225" s="49"/>
      <c r="C225" s="61"/>
      <c r="D225" s="71"/>
      <c r="E225" s="81"/>
      <c r="F225" s="91"/>
      <c r="G225" s="61"/>
      <c r="H225" s="71"/>
      <c r="I225" s="81"/>
      <c r="J225" s="91"/>
      <c r="K225" s="61"/>
      <c r="L225" s="71"/>
      <c r="M225" s="81"/>
      <c r="N225" s="91"/>
      <c r="O225" s="61"/>
      <c r="P225" s="71"/>
      <c r="Q225" s="81"/>
      <c r="R225" s="91"/>
      <c r="S225" s="61"/>
      <c r="T225" s="71"/>
      <c r="U225" s="81"/>
      <c r="V225" s="91"/>
      <c r="W225" s="61"/>
      <c r="X225" s="71"/>
      <c r="Y225" s="81"/>
      <c r="Z225" s="91"/>
      <c r="AA225" s="98"/>
      <c r="AB225" s="53"/>
      <c r="AC225" s="35"/>
      <c r="AG225" s="11"/>
    </row>
    <row r="226" spans="1:38" ht="16.3" x14ac:dyDescent="0.3">
      <c r="A226" s="47" t="s">
        <v>47</v>
      </c>
      <c r="B226" s="47"/>
      <c r="C226" s="60"/>
      <c r="D226" s="70"/>
      <c r="E226" s="80"/>
      <c r="F226" s="90"/>
      <c r="G226" s="60"/>
      <c r="H226" s="70"/>
      <c r="I226" s="80"/>
      <c r="J226" s="90"/>
      <c r="K226" s="60"/>
      <c r="L226" s="70"/>
      <c r="M226" s="80"/>
      <c r="N226" s="90"/>
      <c r="O226" s="60"/>
      <c r="P226" s="70"/>
      <c r="Q226" s="80"/>
      <c r="R226" s="90"/>
      <c r="S226" s="60"/>
      <c r="T226" s="70"/>
      <c r="U226" s="80"/>
      <c r="V226" s="90"/>
      <c r="W226" s="60"/>
      <c r="X226" s="70"/>
      <c r="Y226" s="80"/>
      <c r="Z226" s="90"/>
      <c r="AA226" s="97"/>
      <c r="AB226" s="47"/>
      <c r="AC226" s="35"/>
    </row>
    <row r="227" spans="1:38" x14ac:dyDescent="0.25">
      <c r="A227" s="48" t="s">
        <v>191</v>
      </c>
      <c r="B227" s="49" t="s">
        <v>2</v>
      </c>
      <c r="C227" s="61"/>
      <c r="D227" s="71"/>
      <c r="E227" s="81"/>
      <c r="F227" s="91">
        <f>C227+D227+E227</f>
        <v>0</v>
      </c>
      <c r="G227" s="61"/>
      <c r="H227" s="71"/>
      <c r="I227" s="81"/>
      <c r="J227" s="91">
        <f>G227+H227+I227</f>
        <v>0</v>
      </c>
      <c r="K227" s="61"/>
      <c r="L227" s="71"/>
      <c r="M227" s="81"/>
      <c r="N227" s="91">
        <f>K227+L227+M227</f>
        <v>0</v>
      </c>
      <c r="O227" s="61">
        <v>4</v>
      </c>
      <c r="P227" s="71">
        <v>5</v>
      </c>
      <c r="Q227" s="81">
        <v>2</v>
      </c>
      <c r="R227" s="91">
        <f>O227+P227+Q227</f>
        <v>11</v>
      </c>
      <c r="S227" s="61"/>
      <c r="T227" s="71"/>
      <c r="U227" s="81"/>
      <c r="V227" s="91">
        <f>S227+T227+U227</f>
        <v>0</v>
      </c>
      <c r="W227" s="61">
        <f t="shared" ref="W227:W229" si="103">C227+G227+K227+O227+S227</f>
        <v>4</v>
      </c>
      <c r="X227" s="71">
        <f t="shared" ref="X227:Z229" si="104">D227+H227+L227+P227+T227</f>
        <v>5</v>
      </c>
      <c r="Y227" s="81">
        <f t="shared" si="104"/>
        <v>2</v>
      </c>
      <c r="Z227" s="91">
        <f t="shared" si="104"/>
        <v>11</v>
      </c>
      <c r="AA227" s="98"/>
      <c r="AB227" s="53" t="str">
        <f t="shared" ref="AB227:AB229" si="105">A227</f>
        <v>Jemez (East Fork) River</v>
      </c>
      <c r="AC227" s="35"/>
    </row>
    <row r="228" spans="1:38" x14ac:dyDescent="0.25">
      <c r="A228" s="48" t="s">
        <v>192</v>
      </c>
      <c r="B228" s="49" t="s">
        <v>2</v>
      </c>
      <c r="C228" s="61"/>
      <c r="D228" s="71"/>
      <c r="E228" s="81"/>
      <c r="F228" s="91">
        <f>C228+D228+E228</f>
        <v>0</v>
      </c>
      <c r="G228" s="61"/>
      <c r="H228" s="71"/>
      <c r="I228" s="81"/>
      <c r="J228" s="91">
        <f>G228+H228+I228</f>
        <v>0</v>
      </c>
      <c r="K228" s="61"/>
      <c r="L228" s="71"/>
      <c r="M228" s="81"/>
      <c r="N228" s="91">
        <f>K228+L228+M228</f>
        <v>0</v>
      </c>
      <c r="O228" s="61">
        <v>13.5</v>
      </c>
      <c r="P228" s="71"/>
      <c r="Q228" s="81">
        <v>7</v>
      </c>
      <c r="R228" s="91">
        <f>O228+P228+Q228</f>
        <v>20.5</v>
      </c>
      <c r="S228" s="61"/>
      <c r="T228" s="71"/>
      <c r="U228" s="81"/>
      <c r="V228" s="91">
        <f>S228+T228+U228</f>
        <v>0</v>
      </c>
      <c r="W228" s="61">
        <f t="shared" si="103"/>
        <v>13.5</v>
      </c>
      <c r="X228" s="71">
        <f t="shared" si="104"/>
        <v>0</v>
      </c>
      <c r="Y228" s="81">
        <f t="shared" si="104"/>
        <v>7</v>
      </c>
      <c r="Z228" s="91">
        <f t="shared" si="104"/>
        <v>20.5</v>
      </c>
      <c r="AA228" s="98"/>
      <c r="AB228" s="53" t="str">
        <f t="shared" si="105"/>
        <v>Pecos River</v>
      </c>
      <c r="AC228" s="35"/>
    </row>
    <row r="229" spans="1:38" s="15" customFormat="1" x14ac:dyDescent="0.25">
      <c r="A229" s="48" t="s">
        <v>86</v>
      </c>
      <c r="B229" s="49" t="s">
        <v>4</v>
      </c>
      <c r="C229" s="61">
        <v>11.2</v>
      </c>
      <c r="D229" s="71"/>
      <c r="E229" s="81"/>
      <c r="F229" s="91">
        <f>C229+D229+E229</f>
        <v>11.2</v>
      </c>
      <c r="G229" s="61"/>
      <c r="H229" s="71"/>
      <c r="I229" s="81"/>
      <c r="J229" s="91">
        <f>G229+H229+I229</f>
        <v>0</v>
      </c>
      <c r="K229" s="61"/>
      <c r="L229" s="71"/>
      <c r="M229" s="81"/>
      <c r="N229" s="91">
        <f>K229+L229+M229</f>
        <v>0</v>
      </c>
      <c r="O229" s="61">
        <v>10.4</v>
      </c>
      <c r="P229" s="71">
        <v>3</v>
      </c>
      <c r="Q229" s="81"/>
      <c r="R229" s="91">
        <f>O229+P229+Q229</f>
        <v>13.4</v>
      </c>
      <c r="S229" s="61"/>
      <c r="T229" s="71"/>
      <c r="U229" s="81"/>
      <c r="V229" s="91">
        <f>S229+T229+U229</f>
        <v>0</v>
      </c>
      <c r="W229" s="61">
        <f t="shared" si="103"/>
        <v>21.6</v>
      </c>
      <c r="X229" s="71">
        <f t="shared" si="104"/>
        <v>3</v>
      </c>
      <c r="Y229" s="81">
        <f t="shared" si="104"/>
        <v>0</v>
      </c>
      <c r="Z229" s="91">
        <f t="shared" si="104"/>
        <v>24.6</v>
      </c>
      <c r="AA229" s="98"/>
      <c r="AB229" s="53" t="str">
        <f t="shared" si="105"/>
        <v>Rio Chama</v>
      </c>
      <c r="AC229" s="35"/>
      <c r="AG229" s="16"/>
    </row>
    <row r="230" spans="1:38" x14ac:dyDescent="0.25">
      <c r="A230" s="50" t="s">
        <v>0</v>
      </c>
      <c r="B230" s="50"/>
      <c r="C230" s="62"/>
      <c r="D230" s="72"/>
      <c r="E230" s="82"/>
      <c r="F230" s="92"/>
      <c r="G230" s="62"/>
      <c r="H230" s="72"/>
      <c r="I230" s="82"/>
      <c r="J230" s="92"/>
      <c r="K230" s="62"/>
      <c r="L230" s="72"/>
      <c r="M230" s="82"/>
      <c r="N230" s="92"/>
      <c r="O230" s="62"/>
      <c r="P230" s="72"/>
      <c r="Q230" s="82"/>
      <c r="R230" s="92"/>
      <c r="S230" s="62"/>
      <c r="T230" s="72"/>
      <c r="U230" s="82"/>
      <c r="V230" s="92"/>
      <c r="W230" s="62">
        <f>SUM(W227:W229)</f>
        <v>39.1</v>
      </c>
      <c r="X230" s="72">
        <f>SUM(X227:X229)</f>
        <v>8</v>
      </c>
      <c r="Y230" s="82">
        <f>SUM(Y227:Y229)</f>
        <v>9</v>
      </c>
      <c r="Z230" s="92">
        <f>SUM(Z227:Z229)</f>
        <v>56.1</v>
      </c>
      <c r="AA230" s="99">
        <f>COUNT(Z227:Z229)</f>
        <v>3</v>
      </c>
      <c r="AB230" s="50" t="s">
        <v>47</v>
      </c>
      <c r="AC230" s="35" t="s">
        <v>275</v>
      </c>
    </row>
    <row r="231" spans="1:38" s="9" customFormat="1" ht="16.3" x14ac:dyDescent="0.3">
      <c r="A231" s="48"/>
      <c r="B231" s="49"/>
      <c r="C231" s="61"/>
      <c r="D231" s="71"/>
      <c r="E231" s="81"/>
      <c r="F231" s="91"/>
      <c r="G231" s="61"/>
      <c r="H231" s="71"/>
      <c r="I231" s="81"/>
      <c r="J231" s="91"/>
      <c r="K231" s="61"/>
      <c r="L231" s="71"/>
      <c r="M231" s="81"/>
      <c r="N231" s="91"/>
      <c r="O231" s="61"/>
      <c r="P231" s="71"/>
      <c r="Q231" s="81"/>
      <c r="R231" s="91"/>
      <c r="S231" s="61"/>
      <c r="T231" s="71"/>
      <c r="U231" s="81"/>
      <c r="V231" s="91"/>
      <c r="W231" s="61"/>
      <c r="X231" s="71"/>
      <c r="Y231" s="81"/>
      <c r="Z231" s="91"/>
      <c r="AA231" s="98"/>
      <c r="AB231" s="53"/>
      <c r="AC231" s="35"/>
      <c r="AG231" s="11"/>
    </row>
    <row r="232" spans="1:38" ht="16.3" x14ac:dyDescent="0.3">
      <c r="A232" s="47" t="s">
        <v>53</v>
      </c>
      <c r="B232" s="47"/>
      <c r="C232" s="60"/>
      <c r="D232" s="70"/>
      <c r="E232" s="80"/>
      <c r="F232" s="90"/>
      <c r="G232" s="60"/>
      <c r="H232" s="70"/>
      <c r="I232" s="80"/>
      <c r="J232" s="90"/>
      <c r="K232" s="60"/>
      <c r="L232" s="70"/>
      <c r="M232" s="80"/>
      <c r="N232" s="90"/>
      <c r="O232" s="60"/>
      <c r="P232" s="70"/>
      <c r="Q232" s="80"/>
      <c r="R232" s="90"/>
      <c r="S232" s="60"/>
      <c r="T232" s="70"/>
      <c r="U232" s="80"/>
      <c r="V232" s="90"/>
      <c r="W232" s="60"/>
      <c r="X232" s="70"/>
      <c r="Y232" s="80"/>
      <c r="Z232" s="90"/>
      <c r="AA232" s="97"/>
      <c r="AB232" s="47"/>
      <c r="AC232" s="34"/>
      <c r="AD232" s="24"/>
      <c r="AE232" s="24"/>
      <c r="AF232" s="24"/>
      <c r="AG232" s="25"/>
      <c r="AL232" s="14"/>
    </row>
    <row r="233" spans="1:38" s="15" customFormat="1" x14ac:dyDescent="0.25">
      <c r="A233" s="48" t="s">
        <v>87</v>
      </c>
      <c r="B233" s="49" t="s">
        <v>3</v>
      </c>
      <c r="C233" s="61">
        <v>51</v>
      </c>
      <c r="D233" s="71">
        <v>12.5</v>
      </c>
      <c r="E233" s="81">
        <v>0.4</v>
      </c>
      <c r="F233" s="91">
        <f>C233+D233+E233</f>
        <v>63.9</v>
      </c>
      <c r="G233" s="61">
        <v>95.2</v>
      </c>
      <c r="H233" s="71">
        <v>96</v>
      </c>
      <c r="I233" s="81"/>
      <c r="J233" s="91">
        <f>G233+H233+I233</f>
        <v>191.2</v>
      </c>
      <c r="K233" s="61"/>
      <c r="L233" s="71"/>
      <c r="M233" s="81"/>
      <c r="N233" s="91">
        <f>K233+L233+M233</f>
        <v>0</v>
      </c>
      <c r="O233" s="61">
        <v>3.9</v>
      </c>
      <c r="P233" s="71"/>
      <c r="Q233" s="81">
        <v>0.4</v>
      </c>
      <c r="R233" s="91">
        <f>O233+P233+Q233</f>
        <v>4.3</v>
      </c>
      <c r="S233" s="61"/>
      <c r="T233" s="71"/>
      <c r="U233" s="81"/>
      <c r="V233" s="91">
        <f>S233+T233+U233</f>
        <v>0</v>
      </c>
      <c r="W233" s="61">
        <f>C233+G233+K233+O233+S233</f>
        <v>150.1</v>
      </c>
      <c r="X233" s="71">
        <f>D233+H233+L233+P233+T233</f>
        <v>108.5</v>
      </c>
      <c r="Y233" s="81">
        <f>E233+I233+M233+Q233+U233</f>
        <v>0.8</v>
      </c>
      <c r="Z233" s="91">
        <f>F233+J233+N233+R233+V233</f>
        <v>259.39999999999998</v>
      </c>
      <c r="AA233" s="98"/>
      <c r="AB233" s="53" t="str">
        <f>A233</f>
        <v>Rio Grande</v>
      </c>
      <c r="AC233" s="35"/>
      <c r="AG233" s="16"/>
    </row>
    <row r="234" spans="1:38" x14ac:dyDescent="0.25">
      <c r="A234" s="50" t="s">
        <v>0</v>
      </c>
      <c r="B234" s="50"/>
      <c r="C234" s="62"/>
      <c r="D234" s="72"/>
      <c r="E234" s="82"/>
      <c r="F234" s="92"/>
      <c r="G234" s="62"/>
      <c r="H234" s="72"/>
      <c r="I234" s="82"/>
      <c r="J234" s="92"/>
      <c r="K234" s="62"/>
      <c r="L234" s="72"/>
      <c r="M234" s="82"/>
      <c r="N234" s="92"/>
      <c r="O234" s="62"/>
      <c r="P234" s="72"/>
      <c r="Q234" s="82"/>
      <c r="R234" s="92"/>
      <c r="S234" s="62"/>
      <c r="T234" s="72"/>
      <c r="U234" s="82"/>
      <c r="V234" s="92"/>
      <c r="W234" s="62">
        <f>SUM(W233)</f>
        <v>150.1</v>
      </c>
      <c r="X234" s="72">
        <f>SUM(X233)</f>
        <v>108.5</v>
      </c>
      <c r="Y234" s="82">
        <f>SUM(Y233)</f>
        <v>0.8</v>
      </c>
      <c r="Z234" s="92">
        <f>SUM(Z233)</f>
        <v>259.39999999999998</v>
      </c>
      <c r="AA234" s="99">
        <f>COUNT(Z233:Z233)</f>
        <v>1</v>
      </c>
      <c r="AB234" s="50" t="s">
        <v>53</v>
      </c>
      <c r="AC234" s="35" t="s">
        <v>274</v>
      </c>
    </row>
    <row r="235" spans="1:38" s="9" customFormat="1" ht="16.3" x14ac:dyDescent="0.3">
      <c r="A235" s="48"/>
      <c r="B235" s="49"/>
      <c r="C235" s="61"/>
      <c r="D235" s="71"/>
      <c r="E235" s="81"/>
      <c r="F235" s="91"/>
      <c r="G235" s="61"/>
      <c r="H235" s="71"/>
      <c r="I235" s="81"/>
      <c r="J235" s="91"/>
      <c r="K235" s="61"/>
      <c r="L235" s="71"/>
      <c r="M235" s="81"/>
      <c r="N235" s="91"/>
      <c r="O235" s="61"/>
      <c r="P235" s="71"/>
      <c r="Q235" s="81"/>
      <c r="R235" s="91"/>
      <c r="S235" s="61"/>
      <c r="T235" s="71"/>
      <c r="U235" s="81"/>
      <c r="V235" s="91"/>
      <c r="W235" s="61"/>
      <c r="X235" s="71"/>
      <c r="Y235" s="81"/>
      <c r="Z235" s="91"/>
      <c r="AA235" s="98"/>
      <c r="AB235" s="53"/>
      <c r="AC235" s="35"/>
      <c r="AG235" s="11"/>
    </row>
    <row r="236" spans="1:38" ht="16.3" x14ac:dyDescent="0.3">
      <c r="A236" s="47" t="s">
        <v>48</v>
      </c>
      <c r="B236" s="47"/>
      <c r="C236" s="60"/>
      <c r="D236" s="70"/>
      <c r="E236" s="80"/>
      <c r="F236" s="90"/>
      <c r="G236" s="60"/>
      <c r="H236" s="70"/>
      <c r="I236" s="80"/>
      <c r="J236" s="90"/>
      <c r="K236" s="60"/>
      <c r="L236" s="70"/>
      <c r="M236" s="80"/>
      <c r="N236" s="90"/>
      <c r="O236" s="60"/>
      <c r="P236" s="70"/>
      <c r="Q236" s="80"/>
      <c r="R236" s="90"/>
      <c r="S236" s="60"/>
      <c r="T236" s="70"/>
      <c r="U236" s="80"/>
      <c r="V236" s="90"/>
      <c r="W236" s="60"/>
      <c r="X236" s="70"/>
      <c r="Y236" s="80"/>
      <c r="Z236" s="90"/>
      <c r="AA236" s="97"/>
      <c r="AB236" s="47"/>
      <c r="AC236" s="35"/>
    </row>
    <row r="237" spans="1:38" x14ac:dyDescent="0.25">
      <c r="A237" s="48" t="s">
        <v>193</v>
      </c>
      <c r="B237" s="49" t="s">
        <v>2</v>
      </c>
      <c r="C237" s="61"/>
      <c r="D237" s="71"/>
      <c r="E237" s="81"/>
      <c r="F237" s="91">
        <f>C237+D237+E237</f>
        <v>0</v>
      </c>
      <c r="G237" s="61"/>
      <c r="H237" s="71"/>
      <c r="I237" s="81"/>
      <c r="J237" s="91">
        <f>G237+H237+I237</f>
        <v>0</v>
      </c>
      <c r="K237" s="61"/>
      <c r="L237" s="71"/>
      <c r="M237" s="81"/>
      <c r="N237" s="91">
        <f>K237+L237+M237</f>
        <v>0</v>
      </c>
      <c r="O237" s="61"/>
      <c r="P237" s="71">
        <v>3.6</v>
      </c>
      <c r="Q237" s="81">
        <v>0.6</v>
      </c>
      <c r="R237" s="91">
        <f>O237+P237+Q237</f>
        <v>4.2</v>
      </c>
      <c r="S237" s="61"/>
      <c r="T237" s="71"/>
      <c r="U237" s="81"/>
      <c r="V237" s="91">
        <f>S237+T237+U237</f>
        <v>0</v>
      </c>
      <c r="W237" s="61">
        <f t="shared" ref="W237:W240" si="106">C237+G237+K237+O237+S237</f>
        <v>0</v>
      </c>
      <c r="X237" s="71">
        <f t="shared" ref="X237:Z240" si="107">D237+H237+L237+P237+T237</f>
        <v>3.6</v>
      </c>
      <c r="Y237" s="81">
        <f t="shared" si="107"/>
        <v>0.6</v>
      </c>
      <c r="Z237" s="91">
        <f t="shared" si="107"/>
        <v>4.2</v>
      </c>
      <c r="AA237" s="98"/>
      <c r="AB237" s="53" t="str">
        <f t="shared" ref="AB237:AB240" si="108">A237</f>
        <v>Horsepasture River</v>
      </c>
      <c r="AC237" s="35"/>
    </row>
    <row r="238" spans="1:38" x14ac:dyDescent="0.25">
      <c r="A238" s="48" t="s">
        <v>194</v>
      </c>
      <c r="B238" s="49" t="s">
        <v>7</v>
      </c>
      <c r="C238" s="61"/>
      <c r="D238" s="71"/>
      <c r="E238" s="81"/>
      <c r="F238" s="91">
        <f>C238+D238+E238</f>
        <v>0</v>
      </c>
      <c r="G238" s="61"/>
      <c r="H238" s="71"/>
      <c r="I238" s="81"/>
      <c r="J238" s="91">
        <f>G238+H238+I238</f>
        <v>0</v>
      </c>
      <c r="K238" s="61"/>
      <c r="L238" s="71"/>
      <c r="M238" s="81"/>
      <c r="N238" s="91">
        <f>K238+L238+M238</f>
        <v>0</v>
      </c>
      <c r="O238" s="61"/>
      <c r="P238" s="71"/>
      <c r="Q238" s="81"/>
      <c r="R238" s="91">
        <f>O238+P238+Q238</f>
        <v>0</v>
      </c>
      <c r="S238" s="61"/>
      <c r="T238" s="71">
        <v>60</v>
      </c>
      <c r="U238" s="81">
        <v>21</v>
      </c>
      <c r="V238" s="91">
        <f>S238+T238+U238</f>
        <v>81</v>
      </c>
      <c r="W238" s="61">
        <f t="shared" si="106"/>
        <v>0</v>
      </c>
      <c r="X238" s="71">
        <f t="shared" si="107"/>
        <v>60</v>
      </c>
      <c r="Y238" s="81">
        <f t="shared" si="107"/>
        <v>21</v>
      </c>
      <c r="Z238" s="91">
        <f t="shared" si="107"/>
        <v>81</v>
      </c>
      <c r="AA238" s="98"/>
      <c r="AB238" s="53" t="str">
        <f t="shared" si="108"/>
        <v>Lumber River</v>
      </c>
      <c r="AC238" s="35"/>
    </row>
    <row r="239" spans="1:38" x14ac:dyDescent="0.25">
      <c r="A239" s="48" t="s">
        <v>195</v>
      </c>
      <c r="B239" s="49" t="s">
        <v>7</v>
      </c>
      <c r="C239" s="61"/>
      <c r="D239" s="71"/>
      <c r="E239" s="81"/>
      <c r="F239" s="91">
        <f>C239+D239+E239</f>
        <v>0</v>
      </c>
      <c r="G239" s="61"/>
      <c r="H239" s="71"/>
      <c r="I239" s="81"/>
      <c r="J239" s="91">
        <f>G239+H239+I239</f>
        <v>0</v>
      </c>
      <c r="K239" s="61"/>
      <c r="L239" s="71"/>
      <c r="M239" s="81"/>
      <c r="N239" s="91">
        <f>K239+L239+M239</f>
        <v>0</v>
      </c>
      <c r="O239" s="61"/>
      <c r="P239" s="71"/>
      <c r="Q239" s="81"/>
      <c r="R239" s="91">
        <f>O239+P239+Q239</f>
        <v>0</v>
      </c>
      <c r="S239" s="61"/>
      <c r="T239" s="71">
        <v>26.5</v>
      </c>
      <c r="U239" s="81"/>
      <c r="V239" s="91">
        <f>S239+T239+U239</f>
        <v>26.5</v>
      </c>
      <c r="W239" s="61">
        <f t="shared" si="106"/>
        <v>0</v>
      </c>
      <c r="X239" s="71">
        <f t="shared" si="107"/>
        <v>26.5</v>
      </c>
      <c r="Y239" s="81">
        <f t="shared" si="107"/>
        <v>0</v>
      </c>
      <c r="Z239" s="91">
        <f t="shared" si="107"/>
        <v>26.5</v>
      </c>
      <c r="AA239" s="98"/>
      <c r="AB239" s="53" t="str">
        <f t="shared" si="108"/>
        <v>New River</v>
      </c>
      <c r="AC239" s="35"/>
    </row>
    <row r="240" spans="1:38" s="15" customFormat="1" x14ac:dyDescent="0.25">
      <c r="A240" s="48" t="s">
        <v>88</v>
      </c>
      <c r="B240" s="49" t="s">
        <v>2</v>
      </c>
      <c r="C240" s="61"/>
      <c r="D240" s="71"/>
      <c r="E240" s="81"/>
      <c r="F240" s="91">
        <f>C240+D240+E240</f>
        <v>0</v>
      </c>
      <c r="G240" s="61"/>
      <c r="H240" s="71"/>
      <c r="I240" s="81"/>
      <c r="J240" s="91">
        <f>G240+H240+I240</f>
        <v>0</v>
      </c>
      <c r="K240" s="61"/>
      <c r="L240" s="71"/>
      <c r="M240" s="81"/>
      <c r="N240" s="91">
        <f>K240+L240+M240</f>
        <v>0</v>
      </c>
      <c r="O240" s="61">
        <v>4.5999999999999996</v>
      </c>
      <c r="P240" s="71">
        <v>2.9</v>
      </c>
      <c r="Q240" s="81">
        <v>15.8</v>
      </c>
      <c r="R240" s="91">
        <f>O240+P240+Q240</f>
        <v>23.3</v>
      </c>
      <c r="S240" s="61"/>
      <c r="T240" s="71"/>
      <c r="U240" s="81"/>
      <c r="V240" s="91">
        <f>S240+T240+U240</f>
        <v>0</v>
      </c>
      <c r="W240" s="61">
        <f t="shared" si="106"/>
        <v>4.5999999999999996</v>
      </c>
      <c r="X240" s="71">
        <f t="shared" si="107"/>
        <v>2.9</v>
      </c>
      <c r="Y240" s="81">
        <f t="shared" si="107"/>
        <v>15.8</v>
      </c>
      <c r="Z240" s="91">
        <f t="shared" si="107"/>
        <v>23.3</v>
      </c>
      <c r="AA240" s="98"/>
      <c r="AB240" s="53" t="str">
        <f t="shared" si="108"/>
        <v>Wilson Creek</v>
      </c>
      <c r="AC240" s="35"/>
      <c r="AG240" s="16"/>
    </row>
    <row r="241" spans="1:38" x14ac:dyDescent="0.25">
      <c r="A241" s="50" t="s">
        <v>0</v>
      </c>
      <c r="B241" s="50"/>
      <c r="C241" s="62"/>
      <c r="D241" s="72"/>
      <c r="E241" s="82"/>
      <c r="F241" s="92"/>
      <c r="G241" s="62"/>
      <c r="H241" s="72"/>
      <c r="I241" s="82"/>
      <c r="J241" s="92"/>
      <c r="K241" s="62"/>
      <c r="L241" s="72"/>
      <c r="M241" s="82"/>
      <c r="N241" s="92"/>
      <c r="O241" s="62"/>
      <c r="P241" s="72"/>
      <c r="Q241" s="82"/>
      <c r="R241" s="92"/>
      <c r="S241" s="62"/>
      <c r="T241" s="72"/>
      <c r="U241" s="82"/>
      <c r="V241" s="92"/>
      <c r="W241" s="62">
        <f>SUM(W237:W240)</f>
        <v>4.5999999999999996</v>
      </c>
      <c r="X241" s="72">
        <f>SUM(X237:X240)</f>
        <v>93</v>
      </c>
      <c r="Y241" s="82">
        <f>SUM(Y237:Y240)</f>
        <v>37.400000000000006</v>
      </c>
      <c r="Z241" s="92">
        <f>SUM(Z237:Z240)</f>
        <v>135</v>
      </c>
      <c r="AA241" s="99">
        <f>COUNT(Z237:Z240)</f>
        <v>4</v>
      </c>
      <c r="AB241" s="50" t="s">
        <v>48</v>
      </c>
      <c r="AC241" s="35" t="s">
        <v>264</v>
      </c>
    </row>
    <row r="242" spans="1:38" s="9" customFormat="1" ht="16.3" x14ac:dyDescent="0.3">
      <c r="A242" s="48"/>
      <c r="B242" s="49"/>
      <c r="C242" s="61"/>
      <c r="D242" s="71"/>
      <c r="E242" s="81"/>
      <c r="F242" s="91"/>
      <c r="G242" s="61"/>
      <c r="H242" s="71"/>
      <c r="I242" s="81"/>
      <c r="J242" s="91"/>
      <c r="K242" s="61"/>
      <c r="L242" s="71"/>
      <c r="M242" s="81"/>
      <c r="N242" s="91"/>
      <c r="O242" s="61"/>
      <c r="P242" s="71"/>
      <c r="Q242" s="81"/>
      <c r="R242" s="91"/>
      <c r="S242" s="61"/>
      <c r="T242" s="71"/>
      <c r="U242" s="81"/>
      <c r="V242" s="91"/>
      <c r="W242" s="61"/>
      <c r="X242" s="71"/>
      <c r="Y242" s="81"/>
      <c r="Z242" s="91"/>
      <c r="AA242" s="98"/>
      <c r="AB242" s="53"/>
      <c r="AC242" s="35"/>
      <c r="AG242" s="11"/>
    </row>
    <row r="243" spans="1:38" ht="16.3" x14ac:dyDescent="0.3">
      <c r="A243" s="47" t="s">
        <v>49</v>
      </c>
      <c r="B243" s="47"/>
      <c r="C243" s="60"/>
      <c r="D243" s="70"/>
      <c r="E243" s="80"/>
      <c r="F243" s="90"/>
      <c r="G243" s="60"/>
      <c r="H243" s="70"/>
      <c r="I243" s="80"/>
      <c r="J243" s="90"/>
      <c r="K243" s="60"/>
      <c r="L243" s="70"/>
      <c r="M243" s="80"/>
      <c r="N243" s="90"/>
      <c r="O243" s="60"/>
      <c r="P243" s="70"/>
      <c r="Q243" s="80"/>
      <c r="R243" s="90"/>
      <c r="S243" s="60"/>
      <c r="T243" s="70"/>
      <c r="U243" s="80"/>
      <c r="V243" s="90"/>
      <c r="W243" s="60"/>
      <c r="X243" s="70"/>
      <c r="Y243" s="80"/>
      <c r="Z243" s="90"/>
      <c r="AA243" s="97"/>
      <c r="AB243" s="47"/>
      <c r="AC243" s="35"/>
    </row>
    <row r="244" spans="1:38" x14ac:dyDescent="0.25">
      <c r="A244" s="48" t="s">
        <v>89</v>
      </c>
      <c r="B244" s="49" t="s">
        <v>7</v>
      </c>
      <c r="C244" s="61"/>
      <c r="D244" s="71"/>
      <c r="E244" s="81"/>
      <c r="F244" s="91">
        <f>C244+D244+E244</f>
        <v>0</v>
      </c>
      <c r="G244" s="61"/>
      <c r="H244" s="71"/>
      <c r="I244" s="81"/>
      <c r="J244" s="91">
        <f>G244+H244+I244</f>
        <v>0</v>
      </c>
      <c r="K244" s="61"/>
      <c r="L244" s="71"/>
      <c r="M244" s="81"/>
      <c r="N244" s="91">
        <f>K244+L244+M244</f>
        <v>0</v>
      </c>
      <c r="O244" s="61"/>
      <c r="P244" s="71"/>
      <c r="Q244" s="81"/>
      <c r="R244" s="91">
        <f>O244+P244+Q244</f>
        <v>0</v>
      </c>
      <c r="S244" s="61"/>
      <c r="T244" s="71">
        <v>85.9</v>
      </c>
      <c r="U244" s="81"/>
      <c r="V244" s="91">
        <f>S244+T244+U244</f>
        <v>85.9</v>
      </c>
      <c r="W244" s="61">
        <f t="shared" ref="W244:W246" si="109">C244+G244+K244+O244+S244</f>
        <v>0</v>
      </c>
      <c r="X244" s="71">
        <f t="shared" ref="X244:Z246" si="110">D244+H244+L244+P244+T244</f>
        <v>85.9</v>
      </c>
      <c r="Y244" s="81">
        <f t="shared" si="110"/>
        <v>0</v>
      </c>
      <c r="Z244" s="91">
        <f t="shared" si="110"/>
        <v>85.9</v>
      </c>
      <c r="AA244" s="98"/>
      <c r="AB244" s="53" t="str">
        <f t="shared" ref="AB244:AB246" si="111">A244</f>
        <v>Big and Little Darby Creeks</v>
      </c>
      <c r="AC244" s="34"/>
      <c r="AD244" s="24"/>
      <c r="AE244" s="24"/>
      <c r="AF244" s="24"/>
      <c r="AG244" s="25"/>
      <c r="AH244" s="17"/>
      <c r="AI244" s="17"/>
      <c r="AJ244" s="17"/>
      <c r="AL244" s="14"/>
    </row>
    <row r="245" spans="1:38" x14ac:dyDescent="0.25">
      <c r="A245" s="48" t="s">
        <v>308</v>
      </c>
      <c r="B245" s="49" t="s">
        <v>7</v>
      </c>
      <c r="C245" s="61"/>
      <c r="D245" s="71"/>
      <c r="E245" s="81"/>
      <c r="F245" s="91">
        <f>C245+D245+E245</f>
        <v>0</v>
      </c>
      <c r="G245" s="61"/>
      <c r="H245" s="71"/>
      <c r="I245" s="81"/>
      <c r="J245" s="91">
        <f>G245+H245+I245</f>
        <v>0</v>
      </c>
      <c r="K245" s="61"/>
      <c r="L245" s="71"/>
      <c r="M245" s="81"/>
      <c r="N245" s="91">
        <f>K245+L245+M245</f>
        <v>0</v>
      </c>
      <c r="O245" s="61"/>
      <c r="P245" s="71"/>
      <c r="Q245" s="81"/>
      <c r="R245" s="91">
        <f>O245+P245+Q245</f>
        <v>0</v>
      </c>
      <c r="S245" s="61"/>
      <c r="T245" s="71">
        <v>33</v>
      </c>
      <c r="U245" s="81"/>
      <c r="V245" s="91">
        <f>S245+T245+U245</f>
        <v>33</v>
      </c>
      <c r="W245" s="61">
        <f t="shared" si="109"/>
        <v>0</v>
      </c>
      <c r="X245" s="71">
        <f t="shared" si="110"/>
        <v>33</v>
      </c>
      <c r="Y245" s="81">
        <f t="shared" si="110"/>
        <v>0</v>
      </c>
      <c r="Z245" s="91">
        <f t="shared" si="110"/>
        <v>33</v>
      </c>
      <c r="AA245" s="98"/>
      <c r="AB245" s="53" t="str">
        <f t="shared" si="111"/>
        <v>Little Beaver Creek</v>
      </c>
      <c r="AC245" s="34"/>
      <c r="AD245" s="24"/>
      <c r="AE245" s="24"/>
      <c r="AF245" s="24"/>
      <c r="AG245" s="25"/>
      <c r="AH245" s="17"/>
      <c r="AI245" s="17"/>
      <c r="AJ245" s="17"/>
      <c r="AL245" s="14"/>
    </row>
    <row r="246" spans="1:38" s="15" customFormat="1" x14ac:dyDescent="0.25">
      <c r="A246" s="48" t="s">
        <v>196</v>
      </c>
      <c r="B246" s="49" t="s">
        <v>7</v>
      </c>
      <c r="C246" s="61"/>
      <c r="D246" s="71"/>
      <c r="E246" s="81"/>
      <c r="F246" s="91">
        <f>C246+D246+E246</f>
        <v>0</v>
      </c>
      <c r="G246" s="61"/>
      <c r="H246" s="71"/>
      <c r="I246" s="81"/>
      <c r="J246" s="91">
        <f>G246+H246+I246</f>
        <v>0</v>
      </c>
      <c r="K246" s="61"/>
      <c r="L246" s="71"/>
      <c r="M246" s="81"/>
      <c r="N246" s="91">
        <f>K246+L246+M246</f>
        <v>0</v>
      </c>
      <c r="O246" s="61"/>
      <c r="P246" s="71"/>
      <c r="Q246" s="81"/>
      <c r="R246" s="91">
        <f>O246+P246+Q246</f>
        <v>0</v>
      </c>
      <c r="S246" s="61"/>
      <c r="T246" s="71">
        <v>18</v>
      </c>
      <c r="U246" s="81">
        <f>48+28</f>
        <v>76</v>
      </c>
      <c r="V246" s="91">
        <f>S246+T246+U246</f>
        <v>94</v>
      </c>
      <c r="W246" s="61">
        <f t="shared" si="109"/>
        <v>0</v>
      </c>
      <c r="X246" s="71">
        <f t="shared" si="110"/>
        <v>18</v>
      </c>
      <c r="Y246" s="81">
        <f t="shared" si="110"/>
        <v>76</v>
      </c>
      <c r="Z246" s="91">
        <f t="shared" si="110"/>
        <v>94</v>
      </c>
      <c r="AA246" s="98"/>
      <c r="AB246" s="53" t="str">
        <f t="shared" si="111"/>
        <v>Little Miami River</v>
      </c>
      <c r="AC246" s="35"/>
      <c r="AG246" s="16"/>
    </row>
    <row r="247" spans="1:38" s="9" customFormat="1" ht="16.3" x14ac:dyDescent="0.3">
      <c r="A247" s="50" t="s">
        <v>0</v>
      </c>
      <c r="B247" s="50"/>
      <c r="C247" s="62"/>
      <c r="D247" s="72"/>
      <c r="E247" s="82"/>
      <c r="F247" s="92"/>
      <c r="G247" s="62"/>
      <c r="H247" s="72"/>
      <c r="I247" s="82"/>
      <c r="J247" s="92"/>
      <c r="K247" s="62"/>
      <c r="L247" s="72"/>
      <c r="M247" s="82"/>
      <c r="N247" s="92"/>
      <c r="O247" s="62"/>
      <c r="P247" s="72"/>
      <c r="Q247" s="82"/>
      <c r="R247" s="92"/>
      <c r="S247" s="62"/>
      <c r="T247" s="72"/>
      <c r="U247" s="82"/>
      <c r="V247" s="92"/>
      <c r="W247" s="62">
        <f>SUM(W244:W246)</f>
        <v>0</v>
      </c>
      <c r="X247" s="72">
        <f>SUM(X244:X246)</f>
        <v>136.9</v>
      </c>
      <c r="Y247" s="82">
        <f>SUM(Y244:Y246)</f>
        <v>76</v>
      </c>
      <c r="Z247" s="92">
        <f>SUM(Z244:Z246)</f>
        <v>212.9</v>
      </c>
      <c r="AA247" s="99">
        <f>COUNT(Z244:Z246)</f>
        <v>3</v>
      </c>
      <c r="AB247" s="50" t="s">
        <v>49</v>
      </c>
      <c r="AC247" s="35"/>
      <c r="AG247" s="11"/>
    </row>
    <row r="248" spans="1:38" s="9" customFormat="1" ht="16.3" x14ac:dyDescent="0.3">
      <c r="A248" s="47"/>
      <c r="B248" s="47"/>
      <c r="C248" s="60"/>
      <c r="D248" s="70"/>
      <c r="E248" s="80"/>
      <c r="F248" s="90"/>
      <c r="G248" s="60"/>
      <c r="H248" s="70"/>
      <c r="I248" s="80"/>
      <c r="J248" s="90"/>
      <c r="K248" s="60"/>
      <c r="L248" s="70"/>
      <c r="M248" s="80"/>
      <c r="N248" s="90"/>
      <c r="O248" s="60"/>
      <c r="P248" s="70"/>
      <c r="Q248" s="80"/>
      <c r="R248" s="90"/>
      <c r="S248" s="60"/>
      <c r="T248" s="70"/>
      <c r="U248" s="80"/>
      <c r="V248" s="90"/>
      <c r="W248" s="60"/>
      <c r="X248" s="70"/>
      <c r="Y248" s="80"/>
      <c r="Z248" s="90"/>
      <c r="AA248" s="97"/>
      <c r="AB248" s="47"/>
      <c r="AC248" s="35"/>
      <c r="AG248" s="11"/>
    </row>
    <row r="249" spans="1:38" ht="16.3" x14ac:dyDescent="0.3">
      <c r="A249" s="47" t="s">
        <v>24</v>
      </c>
      <c r="B249" s="47"/>
      <c r="C249" s="60"/>
      <c r="D249" s="70"/>
      <c r="E249" s="80"/>
      <c r="F249" s="90"/>
      <c r="G249" s="60"/>
      <c r="H249" s="70"/>
      <c r="I249" s="80"/>
      <c r="J249" s="90"/>
      <c r="K249" s="60"/>
      <c r="L249" s="70"/>
      <c r="M249" s="80"/>
      <c r="N249" s="90"/>
      <c r="O249" s="60"/>
      <c r="P249" s="70"/>
      <c r="Q249" s="80"/>
      <c r="R249" s="90"/>
      <c r="S249" s="60"/>
      <c r="T249" s="70"/>
      <c r="U249" s="80"/>
      <c r="V249" s="90"/>
      <c r="W249" s="60"/>
      <c r="X249" s="70"/>
      <c r="Y249" s="80"/>
      <c r="Z249" s="90"/>
      <c r="AA249" s="97"/>
      <c r="AB249" s="47"/>
      <c r="AC249" s="35"/>
    </row>
    <row r="250" spans="1:38" x14ac:dyDescent="0.25">
      <c r="A250" s="48" t="s">
        <v>90</v>
      </c>
      <c r="B250" s="49" t="s">
        <v>2</v>
      </c>
      <c r="C250" s="61"/>
      <c r="D250" s="71"/>
      <c r="E250" s="81"/>
      <c r="F250" s="91">
        <f t="shared" ref="F250:F315" si="112">C250+D250+E250</f>
        <v>0</v>
      </c>
      <c r="G250" s="61"/>
      <c r="H250" s="71"/>
      <c r="I250" s="81"/>
      <c r="J250" s="91">
        <f t="shared" ref="J250:J315" si="113">G250+H250+I250</f>
        <v>0</v>
      </c>
      <c r="K250" s="61"/>
      <c r="L250" s="71"/>
      <c r="M250" s="81"/>
      <c r="N250" s="91">
        <f t="shared" ref="N250:N315" si="114">K250+L250+M250</f>
        <v>0</v>
      </c>
      <c r="O250" s="61"/>
      <c r="P250" s="71"/>
      <c r="Q250" s="81">
        <v>15</v>
      </c>
      <c r="R250" s="91">
        <f t="shared" ref="R250:R315" si="115">O250+P250+Q250</f>
        <v>15</v>
      </c>
      <c r="S250" s="61"/>
      <c r="T250" s="71"/>
      <c r="U250" s="81"/>
      <c r="V250" s="91">
        <f t="shared" ref="V250:V314" si="116">S250+T250+U250</f>
        <v>0</v>
      </c>
      <c r="W250" s="61">
        <f t="shared" ref="W250:W313" si="117">C250+G250+K250+O250+S250</f>
        <v>0</v>
      </c>
      <c r="X250" s="71">
        <f t="shared" ref="X250:X314" si="118">D250+H250+L250+P250+T250</f>
        <v>0</v>
      </c>
      <c r="Y250" s="81">
        <f t="shared" ref="Y250:Y314" si="119">E250+I250+M250+Q250+U250</f>
        <v>15</v>
      </c>
      <c r="Z250" s="91">
        <f t="shared" ref="Z250:Z314" si="120">F250+J250+N250+R250+V250</f>
        <v>15</v>
      </c>
      <c r="AA250" s="98"/>
      <c r="AB250" s="53" t="str">
        <f t="shared" ref="AB250:AB315" si="121">A250</f>
        <v>Big Marsh Creek</v>
      </c>
      <c r="AC250" s="35"/>
    </row>
    <row r="251" spans="1:38" x14ac:dyDescent="0.25">
      <c r="A251" s="48" t="s">
        <v>197</v>
      </c>
      <c r="B251" s="49" t="s">
        <v>2</v>
      </c>
      <c r="C251" s="61"/>
      <c r="D251" s="71"/>
      <c r="E251" s="81"/>
      <c r="F251" s="91">
        <f t="shared" si="112"/>
        <v>0</v>
      </c>
      <c r="G251" s="61"/>
      <c r="H251" s="71"/>
      <c r="I251" s="81"/>
      <c r="J251" s="91">
        <f t="shared" si="113"/>
        <v>0</v>
      </c>
      <c r="K251" s="61"/>
      <c r="L251" s="71"/>
      <c r="M251" s="81"/>
      <c r="N251" s="91">
        <f t="shared" si="114"/>
        <v>0</v>
      </c>
      <c r="O251" s="61">
        <v>27.5</v>
      </c>
      <c r="P251" s="71">
        <v>7.5</v>
      </c>
      <c r="Q251" s="81">
        <v>9.5</v>
      </c>
      <c r="R251" s="91">
        <f t="shared" si="115"/>
        <v>44.5</v>
      </c>
      <c r="S251" s="61"/>
      <c r="T251" s="71"/>
      <c r="U251" s="81"/>
      <c r="V251" s="91">
        <f t="shared" si="116"/>
        <v>0</v>
      </c>
      <c r="W251" s="61">
        <f t="shared" si="117"/>
        <v>27.5</v>
      </c>
      <c r="X251" s="71">
        <f t="shared" si="118"/>
        <v>7.5</v>
      </c>
      <c r="Y251" s="81">
        <f t="shared" si="119"/>
        <v>9.5</v>
      </c>
      <c r="Z251" s="91">
        <f t="shared" si="120"/>
        <v>44.5</v>
      </c>
      <c r="AA251" s="98"/>
      <c r="AB251" s="53" t="str">
        <f t="shared" si="121"/>
        <v>Chetco River</v>
      </c>
      <c r="AC251" s="35"/>
    </row>
    <row r="252" spans="1:38" x14ac:dyDescent="0.25">
      <c r="A252" s="48" t="s">
        <v>198</v>
      </c>
      <c r="B252" s="49" t="s">
        <v>2</v>
      </c>
      <c r="C252" s="61"/>
      <c r="D252" s="71"/>
      <c r="E252" s="81"/>
      <c r="F252" s="91">
        <f t="shared" si="112"/>
        <v>0</v>
      </c>
      <c r="G252" s="61"/>
      <c r="H252" s="71"/>
      <c r="I252" s="81"/>
      <c r="J252" s="91">
        <f t="shared" si="113"/>
        <v>0</v>
      </c>
      <c r="K252" s="61"/>
      <c r="L252" s="71"/>
      <c r="M252" s="81"/>
      <c r="N252" s="91">
        <f t="shared" si="114"/>
        <v>0</v>
      </c>
      <c r="O252" s="61"/>
      <c r="P252" s="71">
        <v>20</v>
      </c>
      <c r="Q252" s="81">
        <v>27</v>
      </c>
      <c r="R252" s="91">
        <f t="shared" si="115"/>
        <v>47</v>
      </c>
      <c r="S252" s="61"/>
      <c r="T252" s="71"/>
      <c r="U252" s="81"/>
      <c r="V252" s="91">
        <f t="shared" si="116"/>
        <v>0</v>
      </c>
      <c r="W252" s="61">
        <f t="shared" si="117"/>
        <v>0</v>
      </c>
      <c r="X252" s="71">
        <f t="shared" si="118"/>
        <v>20</v>
      </c>
      <c r="Y252" s="81">
        <f t="shared" si="119"/>
        <v>27</v>
      </c>
      <c r="Z252" s="91">
        <f t="shared" si="120"/>
        <v>47</v>
      </c>
      <c r="AA252" s="98"/>
      <c r="AB252" s="53" t="str">
        <f t="shared" si="121"/>
        <v>Clackamas River</v>
      </c>
      <c r="AC252" s="35"/>
    </row>
    <row r="253" spans="1:38" x14ac:dyDescent="0.25">
      <c r="A253" s="48" t="s">
        <v>199</v>
      </c>
      <c r="B253" s="49" t="s">
        <v>2</v>
      </c>
      <c r="C253" s="61"/>
      <c r="D253" s="71"/>
      <c r="E253" s="81"/>
      <c r="F253" s="91">
        <f t="shared" si="112"/>
        <v>0</v>
      </c>
      <c r="G253" s="61"/>
      <c r="H253" s="71"/>
      <c r="I253" s="81"/>
      <c r="J253" s="91">
        <f t="shared" si="113"/>
        <v>0</v>
      </c>
      <c r="K253" s="61"/>
      <c r="L253" s="71"/>
      <c r="M253" s="81"/>
      <c r="N253" s="91">
        <f t="shared" si="114"/>
        <v>0</v>
      </c>
      <c r="O253" s="61">
        <v>4.2</v>
      </c>
      <c r="P253" s="71"/>
      <c r="Q253" s="81"/>
      <c r="R253" s="91">
        <f t="shared" si="115"/>
        <v>4.2</v>
      </c>
      <c r="S253" s="61"/>
      <c r="T253" s="71"/>
      <c r="U253" s="81"/>
      <c r="V253" s="91">
        <f>S253+T253+U253</f>
        <v>0</v>
      </c>
      <c r="W253" s="61">
        <f t="shared" si="117"/>
        <v>4.2</v>
      </c>
      <c r="X253" s="71">
        <f t="shared" ref="X253:Z254" si="122">D253+H253+L253+P253+T253</f>
        <v>0</v>
      </c>
      <c r="Y253" s="81">
        <f t="shared" si="122"/>
        <v>0</v>
      </c>
      <c r="Z253" s="91">
        <f t="shared" si="122"/>
        <v>4.2</v>
      </c>
      <c r="AA253" s="98"/>
      <c r="AB253" s="53" t="str">
        <f t="shared" si="121"/>
        <v>Clackamas (South Fork) River</v>
      </c>
      <c r="AC253" s="35"/>
    </row>
    <row r="254" spans="1:38" x14ac:dyDescent="0.25">
      <c r="A254" s="48" t="s">
        <v>252</v>
      </c>
      <c r="B254" s="49" t="s">
        <v>2</v>
      </c>
      <c r="C254" s="61"/>
      <c r="D254" s="71"/>
      <c r="E254" s="81"/>
      <c r="F254" s="91">
        <f t="shared" si="112"/>
        <v>0</v>
      </c>
      <c r="G254" s="61"/>
      <c r="H254" s="71"/>
      <c r="I254" s="81"/>
      <c r="J254" s="91">
        <f t="shared" si="113"/>
        <v>0</v>
      </c>
      <c r="K254" s="61"/>
      <c r="L254" s="71"/>
      <c r="M254" s="81"/>
      <c r="N254" s="91">
        <f t="shared" si="114"/>
        <v>0</v>
      </c>
      <c r="O254" s="61"/>
      <c r="P254" s="71">
        <v>11</v>
      </c>
      <c r="Q254" s="81">
        <v>6.8</v>
      </c>
      <c r="R254" s="91">
        <f t="shared" si="115"/>
        <v>17.8</v>
      </c>
      <c r="S254" s="61"/>
      <c r="T254" s="71"/>
      <c r="U254" s="81"/>
      <c r="V254" s="91">
        <f>S254+T254+U254</f>
        <v>0</v>
      </c>
      <c r="W254" s="61">
        <f t="shared" si="117"/>
        <v>0</v>
      </c>
      <c r="X254" s="71">
        <f t="shared" si="122"/>
        <v>11</v>
      </c>
      <c r="Y254" s="81">
        <f t="shared" si="122"/>
        <v>6.8</v>
      </c>
      <c r="Z254" s="91">
        <f t="shared" si="122"/>
        <v>17.8</v>
      </c>
      <c r="AA254" s="98"/>
      <c r="AB254" s="53" t="str">
        <f t="shared" si="121"/>
        <v>Collawash River</v>
      </c>
      <c r="AC254" s="35"/>
    </row>
    <row r="255" spans="1:38" x14ac:dyDescent="0.25">
      <c r="A255" s="48" t="s">
        <v>91</v>
      </c>
      <c r="B255" s="49" t="s">
        <v>2</v>
      </c>
      <c r="C255" s="61"/>
      <c r="D255" s="71"/>
      <c r="E255" s="81"/>
      <c r="F255" s="91">
        <f t="shared" si="112"/>
        <v>0</v>
      </c>
      <c r="G255" s="61"/>
      <c r="H255" s="71"/>
      <c r="I255" s="81"/>
      <c r="J255" s="91">
        <f t="shared" si="113"/>
        <v>0</v>
      </c>
      <c r="K255" s="61"/>
      <c r="L255" s="71"/>
      <c r="M255" s="81"/>
      <c r="N255" s="91">
        <f t="shared" si="114"/>
        <v>0</v>
      </c>
      <c r="O255" s="61"/>
      <c r="P255" s="71"/>
      <c r="Q255" s="81">
        <v>10</v>
      </c>
      <c r="R255" s="91">
        <f t="shared" si="115"/>
        <v>10</v>
      </c>
      <c r="S255" s="61"/>
      <c r="T255" s="71"/>
      <c r="U255" s="81"/>
      <c r="V255" s="91">
        <f t="shared" si="116"/>
        <v>0</v>
      </c>
      <c r="W255" s="61">
        <f t="shared" si="117"/>
        <v>0</v>
      </c>
      <c r="X255" s="71">
        <f t="shared" si="118"/>
        <v>0</v>
      </c>
      <c r="Y255" s="81">
        <f t="shared" si="119"/>
        <v>10</v>
      </c>
      <c r="Z255" s="91">
        <f t="shared" si="120"/>
        <v>10</v>
      </c>
      <c r="AA255" s="98"/>
      <c r="AB255" s="53" t="str">
        <f t="shared" si="121"/>
        <v>Crescent Creek</v>
      </c>
      <c r="AC255" s="35"/>
    </row>
    <row r="256" spans="1:38" x14ac:dyDescent="0.25">
      <c r="A256" s="48" t="s">
        <v>200</v>
      </c>
      <c r="B256" s="49" t="s">
        <v>12</v>
      </c>
      <c r="C256" s="61"/>
      <c r="D256" s="71"/>
      <c r="E256" s="81">
        <v>14.8</v>
      </c>
      <c r="F256" s="91">
        <f t="shared" si="112"/>
        <v>14.8</v>
      </c>
      <c r="G256" s="61"/>
      <c r="H256" s="71"/>
      <c r="I256" s="81"/>
      <c r="J256" s="91">
        <f t="shared" si="113"/>
        <v>0</v>
      </c>
      <c r="K256" s="61"/>
      <c r="L256" s="71"/>
      <c r="M256" s="81"/>
      <c r="N256" s="91">
        <f t="shared" si="114"/>
        <v>0</v>
      </c>
      <c r="O256" s="61"/>
      <c r="P256" s="71"/>
      <c r="Q256" s="81"/>
      <c r="R256" s="91">
        <f t="shared" si="115"/>
        <v>0</v>
      </c>
      <c r="S256" s="61"/>
      <c r="T256" s="71"/>
      <c r="U256" s="81"/>
      <c r="V256" s="91">
        <f t="shared" si="116"/>
        <v>0</v>
      </c>
      <c r="W256" s="61">
        <f t="shared" si="117"/>
        <v>0</v>
      </c>
      <c r="X256" s="71">
        <f t="shared" si="118"/>
        <v>0</v>
      </c>
      <c r="Y256" s="81">
        <f t="shared" si="119"/>
        <v>14.8</v>
      </c>
      <c r="Z256" s="91">
        <f t="shared" si="120"/>
        <v>14.8</v>
      </c>
      <c r="AA256" s="98"/>
      <c r="AB256" s="53" t="str">
        <f t="shared" si="121"/>
        <v>Crooked River</v>
      </c>
      <c r="AC256" s="35"/>
    </row>
    <row r="257" spans="1:29" x14ac:dyDescent="0.25">
      <c r="A257" s="48" t="s">
        <v>201</v>
      </c>
      <c r="B257" s="49" t="s">
        <v>4</v>
      </c>
      <c r="C257" s="61">
        <v>12.2</v>
      </c>
      <c r="D257" s="71">
        <v>0.6</v>
      </c>
      <c r="E257" s="81">
        <v>4.4000000000000004</v>
      </c>
      <c r="F257" s="91">
        <f t="shared" si="112"/>
        <v>17.2</v>
      </c>
      <c r="G257" s="61"/>
      <c r="H257" s="71"/>
      <c r="I257" s="81"/>
      <c r="J257" s="91">
        <f t="shared" si="113"/>
        <v>0</v>
      </c>
      <c r="K257" s="61"/>
      <c r="L257" s="71"/>
      <c r="M257" s="81"/>
      <c r="N257" s="91">
        <f t="shared" si="114"/>
        <v>0</v>
      </c>
      <c r="O257" s="61"/>
      <c r="P257" s="71">
        <v>7.6</v>
      </c>
      <c r="Q257" s="81">
        <v>8.9</v>
      </c>
      <c r="R257" s="91">
        <f t="shared" si="115"/>
        <v>16.5</v>
      </c>
      <c r="S257" s="61"/>
      <c r="T257" s="71"/>
      <c r="U257" s="81"/>
      <c r="V257" s="91">
        <f t="shared" si="116"/>
        <v>0</v>
      </c>
      <c r="W257" s="61">
        <f t="shared" si="117"/>
        <v>12.2</v>
      </c>
      <c r="X257" s="71">
        <f t="shared" si="118"/>
        <v>8.1999999999999993</v>
      </c>
      <c r="Y257" s="81">
        <f t="shared" si="119"/>
        <v>13.3</v>
      </c>
      <c r="Z257" s="91">
        <f t="shared" si="120"/>
        <v>33.700000000000003</v>
      </c>
      <c r="AA257" s="98"/>
      <c r="AB257" s="53" t="str">
        <f t="shared" si="121"/>
        <v>Crooked (North Fork) River</v>
      </c>
      <c r="AC257" s="35"/>
    </row>
    <row r="258" spans="1:29" x14ac:dyDescent="0.25">
      <c r="A258" s="48" t="s">
        <v>202</v>
      </c>
      <c r="B258" s="49" t="s">
        <v>4</v>
      </c>
      <c r="C258" s="61"/>
      <c r="D258" s="71">
        <v>20</v>
      </c>
      <c r="E258" s="81">
        <v>100</v>
      </c>
      <c r="F258" s="91">
        <f t="shared" si="112"/>
        <v>120</v>
      </c>
      <c r="G258" s="61"/>
      <c r="H258" s="71"/>
      <c r="I258" s="81"/>
      <c r="J258" s="91">
        <f t="shared" si="113"/>
        <v>0</v>
      </c>
      <c r="K258" s="61"/>
      <c r="L258" s="71"/>
      <c r="M258" s="81"/>
      <c r="N258" s="91">
        <f t="shared" si="114"/>
        <v>0</v>
      </c>
      <c r="O258" s="61"/>
      <c r="P258" s="71">
        <v>11</v>
      </c>
      <c r="Q258" s="81">
        <v>43.4</v>
      </c>
      <c r="R258" s="91">
        <f t="shared" si="115"/>
        <v>54.4</v>
      </c>
      <c r="S258" s="61"/>
      <c r="T258" s="71"/>
      <c r="U258" s="81"/>
      <c r="V258" s="91">
        <f t="shared" si="116"/>
        <v>0</v>
      </c>
      <c r="W258" s="61">
        <f t="shared" si="117"/>
        <v>0</v>
      </c>
      <c r="X258" s="71">
        <f t="shared" si="118"/>
        <v>31</v>
      </c>
      <c r="Y258" s="81">
        <f t="shared" si="119"/>
        <v>143.4</v>
      </c>
      <c r="Z258" s="91">
        <f t="shared" si="120"/>
        <v>174.4</v>
      </c>
      <c r="AA258" s="98"/>
      <c r="AB258" s="53" t="str">
        <f t="shared" si="121"/>
        <v>Deschutes River</v>
      </c>
      <c r="AC258" s="35"/>
    </row>
    <row r="259" spans="1:29" x14ac:dyDescent="0.25">
      <c r="A259" s="48" t="s">
        <v>203</v>
      </c>
      <c r="B259" s="49" t="s">
        <v>12</v>
      </c>
      <c r="C259" s="61">
        <f>72.7+14.8</f>
        <v>87.5</v>
      </c>
      <c r="D259" s="71"/>
      <c r="E259" s="81"/>
      <c r="F259" s="91">
        <f t="shared" si="112"/>
        <v>87.5</v>
      </c>
      <c r="G259" s="61"/>
      <c r="H259" s="71"/>
      <c r="I259" s="81"/>
      <c r="J259" s="91">
        <f t="shared" si="113"/>
        <v>0</v>
      </c>
      <c r="K259" s="61"/>
      <c r="L259" s="71"/>
      <c r="M259" s="81"/>
      <c r="N259" s="91">
        <f t="shared" si="114"/>
        <v>0</v>
      </c>
      <c r="O259" s="61"/>
      <c r="P259" s="71"/>
      <c r="Q259" s="81"/>
      <c r="R259" s="91">
        <f t="shared" si="115"/>
        <v>0</v>
      </c>
      <c r="S259" s="61"/>
      <c r="T259" s="71"/>
      <c r="U259" s="81"/>
      <c r="V259" s="91">
        <f t="shared" si="116"/>
        <v>0</v>
      </c>
      <c r="W259" s="61">
        <f t="shared" si="117"/>
        <v>87.5</v>
      </c>
      <c r="X259" s="71">
        <f t="shared" si="118"/>
        <v>0</v>
      </c>
      <c r="Y259" s="81">
        <f t="shared" si="119"/>
        <v>0</v>
      </c>
      <c r="Z259" s="91">
        <f t="shared" si="120"/>
        <v>87.5</v>
      </c>
      <c r="AA259" s="98"/>
      <c r="AB259" s="53" t="str">
        <f t="shared" si="121"/>
        <v>Donner und Blitzen River</v>
      </c>
      <c r="AC259" s="35"/>
    </row>
    <row r="260" spans="1:29" x14ac:dyDescent="0.25">
      <c r="A260" s="48" t="s">
        <v>204</v>
      </c>
      <c r="B260" s="49" t="s">
        <v>2</v>
      </c>
      <c r="C260" s="61"/>
      <c r="D260" s="71"/>
      <c r="E260" s="81"/>
      <c r="F260" s="91">
        <f t="shared" si="112"/>
        <v>0</v>
      </c>
      <c r="G260" s="61"/>
      <c r="H260" s="71"/>
      <c r="I260" s="81"/>
      <c r="J260" s="91">
        <f t="shared" si="113"/>
        <v>0</v>
      </c>
      <c r="K260" s="61"/>
      <c r="L260" s="71"/>
      <c r="M260" s="81"/>
      <c r="N260" s="91">
        <f t="shared" si="114"/>
        <v>0</v>
      </c>
      <c r="O260" s="61">
        <v>8.3000000000000007</v>
      </c>
      <c r="P260" s="71"/>
      <c r="Q260" s="81"/>
      <c r="R260" s="91">
        <f t="shared" si="115"/>
        <v>8.3000000000000007</v>
      </c>
      <c r="S260" s="61"/>
      <c r="T260" s="71"/>
      <c r="U260" s="81"/>
      <c r="V260" s="91">
        <f>S260+T260+U260</f>
        <v>0</v>
      </c>
      <c r="W260" s="61">
        <f t="shared" si="117"/>
        <v>8.3000000000000007</v>
      </c>
      <c r="X260" s="71">
        <f>D260+H260+L260+P260+T260</f>
        <v>0</v>
      </c>
      <c r="Y260" s="81">
        <f>E260+I260+M260+Q260+U260</f>
        <v>0</v>
      </c>
      <c r="Z260" s="91">
        <f>F260+J260+N260+R260+V260</f>
        <v>8.3000000000000007</v>
      </c>
      <c r="AA260" s="98"/>
      <c r="AB260" s="53" t="str">
        <f t="shared" si="121"/>
        <v>Eagle Creek (Mt. Hood National Forest) River</v>
      </c>
      <c r="AC260" s="35"/>
    </row>
    <row r="261" spans="1:29" x14ac:dyDescent="0.25">
      <c r="A261" s="48" t="s">
        <v>205</v>
      </c>
      <c r="B261" s="49" t="s">
        <v>2</v>
      </c>
      <c r="C261" s="67"/>
      <c r="D261" s="77"/>
      <c r="E261" s="87"/>
      <c r="F261" s="91">
        <f t="shared" si="112"/>
        <v>0</v>
      </c>
      <c r="G261" s="61"/>
      <c r="H261" s="71"/>
      <c r="I261" s="81"/>
      <c r="J261" s="91">
        <f t="shared" si="113"/>
        <v>0</v>
      </c>
      <c r="K261" s="61"/>
      <c r="L261" s="71"/>
      <c r="M261" s="81"/>
      <c r="N261" s="91">
        <f t="shared" si="114"/>
        <v>0</v>
      </c>
      <c r="O261" s="61">
        <v>4.5</v>
      </c>
      <c r="P261" s="71">
        <v>6</v>
      </c>
      <c r="Q261" s="81">
        <v>18.399999999999999</v>
      </c>
      <c r="R261" s="91">
        <f t="shared" si="115"/>
        <v>28.9</v>
      </c>
      <c r="S261" s="61"/>
      <c r="T261" s="71"/>
      <c r="U261" s="81"/>
      <c r="V261" s="91">
        <f t="shared" si="116"/>
        <v>0</v>
      </c>
      <c r="W261" s="61">
        <f t="shared" si="117"/>
        <v>4.5</v>
      </c>
      <c r="X261" s="71">
        <f t="shared" si="118"/>
        <v>6</v>
      </c>
      <c r="Y261" s="81">
        <f t="shared" si="119"/>
        <v>18.399999999999999</v>
      </c>
      <c r="Z261" s="91">
        <f t="shared" si="120"/>
        <v>28.9</v>
      </c>
      <c r="AA261" s="98"/>
      <c r="AB261" s="53" t="str">
        <f t="shared" si="121"/>
        <v>Eagle Creek (Wallowa-Whitman NF) River</v>
      </c>
      <c r="AC261" s="35"/>
    </row>
    <row r="262" spans="1:29" x14ac:dyDescent="0.25">
      <c r="A262" s="146" t="s">
        <v>325</v>
      </c>
      <c r="B262" s="150" t="s">
        <v>12</v>
      </c>
      <c r="C262" s="67"/>
      <c r="D262" s="77">
        <v>7.3</v>
      </c>
      <c r="E262" s="87"/>
      <c r="F262" s="91">
        <f t="shared" ref="F262" si="123">C262+D262+E262</f>
        <v>7.3</v>
      </c>
      <c r="G262" s="61"/>
      <c r="H262" s="71"/>
      <c r="I262" s="81"/>
      <c r="J262" s="91">
        <f t="shared" ref="J262" si="124">G262+H262+I262</f>
        <v>0</v>
      </c>
      <c r="K262" s="61"/>
      <c r="L262" s="71"/>
      <c r="M262" s="81"/>
      <c r="N262" s="91">
        <f t="shared" ref="N262" si="125">K262+L262+M262</f>
        <v>0</v>
      </c>
      <c r="O262" s="61"/>
      <c r="P262" s="71"/>
      <c r="Q262" s="81"/>
      <c r="R262" s="91">
        <f t="shared" ref="R262" si="126">O262+P262+Q262</f>
        <v>0</v>
      </c>
      <c r="S262" s="61"/>
      <c r="T262" s="71"/>
      <c r="U262" s="81"/>
      <c r="V262" s="91">
        <f t="shared" ref="V262" si="127">S262+T262+U262</f>
        <v>0</v>
      </c>
      <c r="W262" s="61">
        <f t="shared" si="117"/>
        <v>0</v>
      </c>
      <c r="X262" s="71">
        <f t="shared" ref="X262" si="128">D262+H262+L262+P262+T262</f>
        <v>7.3</v>
      </c>
      <c r="Y262" s="81">
        <f t="shared" ref="Y262" si="129">E262+I262+M262+Q262+U262</f>
        <v>0</v>
      </c>
      <c r="Z262" s="91">
        <f t="shared" ref="Z262" si="130">F262+J262+N262+R262+V262</f>
        <v>7.3</v>
      </c>
      <c r="AA262" s="147"/>
      <c r="AB262" s="148" t="str">
        <f t="shared" si="121"/>
        <v>Elk Creek</v>
      </c>
      <c r="AC262" s="149"/>
    </row>
    <row r="263" spans="1:29" x14ac:dyDescent="0.25">
      <c r="A263" s="48" t="s">
        <v>206</v>
      </c>
      <c r="B263" s="49" t="s">
        <v>2</v>
      </c>
      <c r="C263" s="61"/>
      <c r="D263" s="71"/>
      <c r="E263" s="81"/>
      <c r="F263" s="91">
        <f t="shared" si="112"/>
        <v>0</v>
      </c>
      <c r="G263" s="61"/>
      <c r="H263" s="71"/>
      <c r="I263" s="81"/>
      <c r="J263" s="91">
        <f t="shared" si="113"/>
        <v>0</v>
      </c>
      <c r="K263" s="61"/>
      <c r="L263" s="71"/>
      <c r="M263" s="81"/>
      <c r="N263" s="91">
        <f t="shared" si="114"/>
        <v>0</v>
      </c>
      <c r="O263" s="61">
        <f>2+7.7+29.6</f>
        <v>39.299999999999997</v>
      </c>
      <c r="P263" s="71">
        <f>1.5+6.9</f>
        <v>8.4</v>
      </c>
      <c r="Q263" s="81">
        <f>17+9.5</f>
        <v>26.5</v>
      </c>
      <c r="R263" s="91">
        <f t="shared" si="115"/>
        <v>74.199999999999989</v>
      </c>
      <c r="S263" s="61"/>
      <c r="T263" s="71"/>
      <c r="U263" s="81"/>
      <c r="V263" s="91">
        <f t="shared" si="116"/>
        <v>0</v>
      </c>
      <c r="W263" s="61">
        <f t="shared" si="117"/>
        <v>39.299999999999997</v>
      </c>
      <c r="X263" s="71">
        <f t="shared" si="118"/>
        <v>8.4</v>
      </c>
      <c r="Y263" s="81">
        <f t="shared" si="119"/>
        <v>26.5</v>
      </c>
      <c r="Z263" s="91">
        <f t="shared" si="120"/>
        <v>74.199999999999989</v>
      </c>
      <c r="AA263" s="98"/>
      <c r="AB263" s="53" t="str">
        <f t="shared" si="121"/>
        <v>Elk River</v>
      </c>
      <c r="AC263" s="35"/>
    </row>
    <row r="264" spans="1:29" x14ac:dyDescent="0.25">
      <c r="A264" s="48" t="s">
        <v>92</v>
      </c>
      <c r="B264" s="49" t="s">
        <v>4</v>
      </c>
      <c r="C264" s="61"/>
      <c r="D264" s="71">
        <v>0.6</v>
      </c>
      <c r="E264" s="81"/>
      <c r="F264" s="91">
        <f t="shared" si="112"/>
        <v>0.6</v>
      </c>
      <c r="G264" s="61"/>
      <c r="H264" s="71"/>
      <c r="I264" s="81"/>
      <c r="J264" s="91">
        <f t="shared" si="113"/>
        <v>0</v>
      </c>
      <c r="K264" s="61"/>
      <c r="L264" s="71"/>
      <c r="M264" s="81"/>
      <c r="N264" s="91">
        <f t="shared" si="114"/>
        <v>0</v>
      </c>
      <c r="O264" s="61">
        <v>5.8</v>
      </c>
      <c r="P264" s="71"/>
      <c r="Q264" s="81"/>
      <c r="R264" s="91">
        <f t="shared" si="115"/>
        <v>5.8</v>
      </c>
      <c r="S264" s="61"/>
      <c r="T264" s="71"/>
      <c r="U264" s="81"/>
      <c r="V264" s="91">
        <f t="shared" si="116"/>
        <v>0</v>
      </c>
      <c r="W264" s="61">
        <f t="shared" si="117"/>
        <v>5.8</v>
      </c>
      <c r="X264" s="71">
        <f t="shared" si="118"/>
        <v>0.6</v>
      </c>
      <c r="Y264" s="81">
        <f t="shared" si="119"/>
        <v>0</v>
      </c>
      <c r="Z264" s="91">
        <f t="shared" si="120"/>
        <v>6.3999999999999995</v>
      </c>
      <c r="AA264" s="98"/>
      <c r="AB264" s="53" t="str">
        <f t="shared" si="121"/>
        <v>Elkhorn Creek</v>
      </c>
      <c r="AC264" s="35"/>
    </row>
    <row r="265" spans="1:29" x14ac:dyDescent="0.25">
      <c r="A265" s="48" t="s">
        <v>93</v>
      </c>
      <c r="B265" s="49" t="s">
        <v>2</v>
      </c>
      <c r="C265" s="61"/>
      <c r="D265" s="71"/>
      <c r="E265" s="81"/>
      <c r="F265" s="91">
        <f t="shared" si="112"/>
        <v>0</v>
      </c>
      <c r="G265" s="61"/>
      <c r="H265" s="71"/>
      <c r="I265" s="81"/>
      <c r="J265" s="91">
        <f t="shared" si="113"/>
        <v>0</v>
      </c>
      <c r="K265" s="61"/>
      <c r="L265" s="71"/>
      <c r="M265" s="81"/>
      <c r="N265" s="91">
        <f t="shared" si="114"/>
        <v>0</v>
      </c>
      <c r="O265" s="61">
        <v>10.5</v>
      </c>
      <c r="P265" s="71">
        <v>0.6</v>
      </c>
      <c r="Q265" s="81"/>
      <c r="R265" s="91">
        <f t="shared" si="115"/>
        <v>11.1</v>
      </c>
      <c r="S265" s="61"/>
      <c r="T265" s="71"/>
      <c r="U265" s="81"/>
      <c r="V265" s="91">
        <f t="shared" si="116"/>
        <v>0</v>
      </c>
      <c r="W265" s="61">
        <f t="shared" si="117"/>
        <v>10.5</v>
      </c>
      <c r="X265" s="71">
        <f t="shared" ref="X265:Z266" si="131">D265+H265+L265+P265+T265</f>
        <v>0.6</v>
      </c>
      <c r="Y265" s="81">
        <f t="shared" si="131"/>
        <v>0</v>
      </c>
      <c r="Z265" s="91">
        <f t="shared" si="131"/>
        <v>11.1</v>
      </c>
      <c r="AA265" s="98"/>
      <c r="AB265" s="53" t="str">
        <f t="shared" si="121"/>
        <v>Fifteen Mile Creek</v>
      </c>
      <c r="AC265" s="35"/>
    </row>
    <row r="266" spans="1:29" x14ac:dyDescent="0.25">
      <c r="A266" s="48" t="s">
        <v>94</v>
      </c>
      <c r="B266" s="49" t="s">
        <v>2</v>
      </c>
      <c r="C266" s="61"/>
      <c r="D266" s="71"/>
      <c r="E266" s="81"/>
      <c r="F266" s="91">
        <f t="shared" si="112"/>
        <v>0</v>
      </c>
      <c r="G266" s="61"/>
      <c r="H266" s="71"/>
      <c r="I266" s="81"/>
      <c r="J266" s="91">
        <f t="shared" si="113"/>
        <v>0</v>
      </c>
      <c r="K266" s="61"/>
      <c r="L266" s="71"/>
      <c r="M266" s="81"/>
      <c r="N266" s="91">
        <f t="shared" si="114"/>
        <v>0</v>
      </c>
      <c r="O266" s="61"/>
      <c r="P266" s="71"/>
      <c r="Q266" s="81">
        <v>13.5</v>
      </c>
      <c r="R266" s="91">
        <f t="shared" si="115"/>
        <v>13.5</v>
      </c>
      <c r="S266" s="61"/>
      <c r="T266" s="71"/>
      <c r="U266" s="81"/>
      <c r="V266" s="91">
        <f>S266+T266+U266</f>
        <v>0</v>
      </c>
      <c r="W266" s="61">
        <f t="shared" si="117"/>
        <v>0</v>
      </c>
      <c r="X266" s="71">
        <f t="shared" si="131"/>
        <v>0</v>
      </c>
      <c r="Y266" s="81">
        <f t="shared" si="131"/>
        <v>13.5</v>
      </c>
      <c r="Z266" s="91">
        <f t="shared" si="131"/>
        <v>13.5</v>
      </c>
      <c r="AA266" s="98"/>
      <c r="AB266" s="53" t="str">
        <f t="shared" si="121"/>
        <v>Fish Creek</v>
      </c>
      <c r="AC266" s="35"/>
    </row>
    <row r="267" spans="1:29" x14ac:dyDescent="0.25">
      <c r="A267" s="146" t="s">
        <v>316</v>
      </c>
      <c r="B267" s="150" t="s">
        <v>2</v>
      </c>
      <c r="C267" s="61"/>
      <c r="D267" s="71"/>
      <c r="E267" s="81"/>
      <c r="F267" s="91">
        <f t="shared" ref="F267" si="132">C267+D267+E267</f>
        <v>0</v>
      </c>
      <c r="G267" s="61"/>
      <c r="H267" s="71"/>
      <c r="I267" s="81"/>
      <c r="J267" s="91">
        <f t="shared" ref="J267" si="133">G267+H267+I267</f>
        <v>0</v>
      </c>
      <c r="K267" s="61"/>
      <c r="L267" s="71"/>
      <c r="M267" s="81"/>
      <c r="N267" s="91">
        <f t="shared" ref="N267" si="134">K267+L267+M267</f>
        <v>0</v>
      </c>
      <c r="O267" s="61">
        <v>4.5</v>
      </c>
      <c r="P267" s="71"/>
      <c r="Q267" s="81"/>
      <c r="R267" s="91">
        <f t="shared" ref="R267" si="135">O267+P267+Q267</f>
        <v>4.5</v>
      </c>
      <c r="S267" s="61"/>
      <c r="T267" s="71"/>
      <c r="U267" s="81"/>
      <c r="V267" s="91">
        <f>S267+T267+U267</f>
        <v>0</v>
      </c>
      <c r="W267" s="61">
        <f t="shared" si="117"/>
        <v>4.5</v>
      </c>
      <c r="X267" s="71">
        <f t="shared" ref="X267" si="136">D267+H267+L267+P267+T267</f>
        <v>0</v>
      </c>
      <c r="Y267" s="81">
        <f t="shared" ref="Y267" si="137">E267+I267+M267+Q267+U267</f>
        <v>0</v>
      </c>
      <c r="Z267" s="91">
        <f t="shared" ref="Z267" si="138">F267+J267+N267+R267+V267</f>
        <v>4.5</v>
      </c>
      <c r="AA267" s="147"/>
      <c r="AB267" s="148" t="str">
        <f t="shared" si="121"/>
        <v>Franklin Creek</v>
      </c>
      <c r="AC267" s="149"/>
    </row>
    <row r="268" spans="1:29" x14ac:dyDescent="0.25">
      <c r="A268" s="48" t="s">
        <v>207</v>
      </c>
      <c r="B268" s="49" t="s">
        <v>4</v>
      </c>
      <c r="C268" s="61">
        <v>9</v>
      </c>
      <c r="D268" s="71"/>
      <c r="E268" s="81">
        <v>15.9</v>
      </c>
      <c r="F268" s="91">
        <f t="shared" si="112"/>
        <v>24.9</v>
      </c>
      <c r="G268" s="61"/>
      <c r="H268" s="71"/>
      <c r="I268" s="81"/>
      <c r="J268" s="91">
        <f t="shared" si="113"/>
        <v>0</v>
      </c>
      <c r="K268" s="61"/>
      <c r="L268" s="71"/>
      <c r="M268" s="81"/>
      <c r="N268" s="91">
        <f t="shared" si="114"/>
        <v>0</v>
      </c>
      <c r="O268" s="61">
        <v>17.399999999999999</v>
      </c>
      <c r="P268" s="71"/>
      <c r="Q268" s="81">
        <v>1.5</v>
      </c>
      <c r="R268" s="91">
        <f t="shared" si="115"/>
        <v>18.899999999999999</v>
      </c>
      <c r="S268" s="61"/>
      <c r="T268" s="71"/>
      <c r="U268" s="81"/>
      <c r="V268" s="91">
        <f t="shared" si="116"/>
        <v>0</v>
      </c>
      <c r="W268" s="61">
        <f t="shared" si="117"/>
        <v>26.4</v>
      </c>
      <c r="X268" s="71">
        <f t="shared" si="118"/>
        <v>0</v>
      </c>
      <c r="Y268" s="81">
        <f t="shared" si="119"/>
        <v>17.399999999999999</v>
      </c>
      <c r="Z268" s="91">
        <f t="shared" si="120"/>
        <v>43.8</v>
      </c>
      <c r="AA268" s="98"/>
      <c r="AB268" s="53" t="str">
        <f t="shared" si="121"/>
        <v>Grande Ronde River</v>
      </c>
      <c r="AC268" s="35"/>
    </row>
    <row r="269" spans="1:29" x14ac:dyDescent="0.25">
      <c r="A269" s="48" t="s">
        <v>208</v>
      </c>
      <c r="B269" s="49" t="s">
        <v>2</v>
      </c>
      <c r="C269" s="61"/>
      <c r="D269" s="71"/>
      <c r="E269" s="81"/>
      <c r="F269" s="91">
        <f t="shared" si="112"/>
        <v>0</v>
      </c>
      <c r="G269" s="61"/>
      <c r="H269" s="71"/>
      <c r="I269" s="81"/>
      <c r="J269" s="91">
        <f t="shared" si="113"/>
        <v>0</v>
      </c>
      <c r="K269" s="61"/>
      <c r="L269" s="71"/>
      <c r="M269" s="81"/>
      <c r="N269" s="91">
        <f t="shared" si="114"/>
        <v>0</v>
      </c>
      <c r="O269" s="61"/>
      <c r="P269" s="71"/>
      <c r="Q269" s="81">
        <v>13.5</v>
      </c>
      <c r="R269" s="91">
        <f t="shared" si="115"/>
        <v>13.5</v>
      </c>
      <c r="S269" s="61"/>
      <c r="T269" s="71"/>
      <c r="U269" s="81"/>
      <c r="V269" s="91">
        <f>S269+T269+U269</f>
        <v>0</v>
      </c>
      <c r="W269" s="61">
        <f t="shared" si="117"/>
        <v>0</v>
      </c>
      <c r="X269" s="71">
        <f t="shared" ref="X269:Z270" si="139">D269+H269+L269+P269+T269</f>
        <v>0</v>
      </c>
      <c r="Y269" s="81">
        <f t="shared" si="139"/>
        <v>13.5</v>
      </c>
      <c r="Z269" s="91">
        <f t="shared" si="139"/>
        <v>13.5</v>
      </c>
      <c r="AA269" s="98"/>
      <c r="AB269" s="53" t="str">
        <f t="shared" si="121"/>
        <v>Hood (East Fork) River</v>
      </c>
      <c r="AC269" s="35"/>
    </row>
    <row r="270" spans="1:29" x14ac:dyDescent="0.25">
      <c r="A270" s="48" t="s">
        <v>209</v>
      </c>
      <c r="B270" s="49" t="s">
        <v>2</v>
      </c>
      <c r="C270" s="61"/>
      <c r="D270" s="71"/>
      <c r="E270" s="81"/>
      <c r="F270" s="91">
        <f t="shared" si="112"/>
        <v>0</v>
      </c>
      <c r="G270" s="61"/>
      <c r="H270" s="71"/>
      <c r="I270" s="81"/>
      <c r="J270" s="91">
        <f t="shared" si="113"/>
        <v>0</v>
      </c>
      <c r="K270" s="61"/>
      <c r="L270" s="71"/>
      <c r="M270" s="81"/>
      <c r="N270" s="91">
        <f t="shared" si="114"/>
        <v>0</v>
      </c>
      <c r="O270" s="61"/>
      <c r="P270" s="71">
        <v>3.7</v>
      </c>
      <c r="Q270" s="81"/>
      <c r="R270" s="91">
        <f t="shared" si="115"/>
        <v>3.7</v>
      </c>
      <c r="S270" s="61"/>
      <c r="T270" s="71"/>
      <c r="U270" s="81"/>
      <c r="V270" s="91">
        <f>S270+T270+U270</f>
        <v>0</v>
      </c>
      <c r="W270" s="61">
        <f t="shared" si="117"/>
        <v>0</v>
      </c>
      <c r="X270" s="71">
        <f t="shared" si="139"/>
        <v>3.7</v>
      </c>
      <c r="Y270" s="81">
        <f t="shared" si="139"/>
        <v>0</v>
      </c>
      <c r="Z270" s="91">
        <f t="shared" si="139"/>
        <v>3.7</v>
      </c>
      <c r="AA270" s="98"/>
      <c r="AB270" s="53" t="str">
        <f t="shared" si="121"/>
        <v>Hood (Middle Fork) River</v>
      </c>
      <c r="AC270" s="35"/>
    </row>
    <row r="271" spans="1:29" x14ac:dyDescent="0.25">
      <c r="A271" s="48" t="s">
        <v>210</v>
      </c>
      <c r="B271" s="49" t="s">
        <v>2</v>
      </c>
      <c r="C271" s="61"/>
      <c r="D271" s="71"/>
      <c r="E271" s="81"/>
      <c r="F271" s="91">
        <f t="shared" si="112"/>
        <v>0</v>
      </c>
      <c r="G271" s="61"/>
      <c r="H271" s="71"/>
      <c r="I271" s="81"/>
      <c r="J271" s="91">
        <f t="shared" si="113"/>
        <v>0</v>
      </c>
      <c r="K271" s="61"/>
      <c r="L271" s="71"/>
      <c r="M271" s="81"/>
      <c r="N271" s="91">
        <f t="shared" si="114"/>
        <v>0</v>
      </c>
      <c r="O271" s="61">
        <v>28.7</v>
      </c>
      <c r="P271" s="71">
        <v>17.899999999999999</v>
      </c>
      <c r="Q271" s="81">
        <v>3.8</v>
      </c>
      <c r="R271" s="91">
        <f t="shared" si="115"/>
        <v>50.399999999999991</v>
      </c>
      <c r="S271" s="61"/>
      <c r="T271" s="71"/>
      <c r="U271" s="81"/>
      <c r="V271" s="91">
        <f t="shared" si="116"/>
        <v>0</v>
      </c>
      <c r="W271" s="61">
        <f t="shared" si="117"/>
        <v>28.7</v>
      </c>
      <c r="X271" s="71">
        <f t="shared" si="118"/>
        <v>17.899999999999999</v>
      </c>
      <c r="Y271" s="81">
        <f t="shared" si="119"/>
        <v>3.8</v>
      </c>
      <c r="Z271" s="91">
        <f t="shared" si="120"/>
        <v>50.399999999999991</v>
      </c>
      <c r="AA271" s="98"/>
      <c r="AB271" s="53" t="str">
        <f t="shared" si="121"/>
        <v>Illinois River</v>
      </c>
      <c r="AC271" s="35"/>
    </row>
    <row r="272" spans="1:29" x14ac:dyDescent="0.25">
      <c r="A272" s="48" t="s">
        <v>211</v>
      </c>
      <c r="B272" s="49" t="s">
        <v>2</v>
      </c>
      <c r="C272" s="61"/>
      <c r="D272" s="71"/>
      <c r="E272" s="81"/>
      <c r="F272" s="91">
        <f t="shared" si="112"/>
        <v>0</v>
      </c>
      <c r="G272" s="61"/>
      <c r="H272" s="71"/>
      <c r="I272" s="81"/>
      <c r="J272" s="91">
        <f t="shared" si="113"/>
        <v>0</v>
      </c>
      <c r="K272" s="61"/>
      <c r="L272" s="71"/>
      <c r="M272" s="81"/>
      <c r="N272" s="91">
        <f t="shared" si="114"/>
        <v>0</v>
      </c>
      <c r="O272" s="61">
        <v>15</v>
      </c>
      <c r="P272" s="71">
        <v>4</v>
      </c>
      <c r="Q272" s="81">
        <v>58</v>
      </c>
      <c r="R272" s="91">
        <f t="shared" si="115"/>
        <v>77</v>
      </c>
      <c r="S272" s="61"/>
      <c r="T272" s="71"/>
      <c r="U272" s="81"/>
      <c r="V272" s="91">
        <f t="shared" si="116"/>
        <v>0</v>
      </c>
      <c r="W272" s="61">
        <f t="shared" si="117"/>
        <v>15</v>
      </c>
      <c r="X272" s="71">
        <f t="shared" si="118"/>
        <v>4</v>
      </c>
      <c r="Y272" s="81">
        <f t="shared" si="119"/>
        <v>58</v>
      </c>
      <c r="Z272" s="91">
        <f t="shared" si="120"/>
        <v>77</v>
      </c>
      <c r="AA272" s="98"/>
      <c r="AB272" s="53" t="str">
        <f t="shared" si="121"/>
        <v>Imnaha River</v>
      </c>
      <c r="AC272" s="35"/>
    </row>
    <row r="273" spans="1:29" x14ac:dyDescent="0.25">
      <c r="A273" s="146" t="s">
        <v>337</v>
      </c>
      <c r="B273" s="150" t="s">
        <v>12</v>
      </c>
      <c r="C273" s="61"/>
      <c r="D273" s="71">
        <v>17.600000000000001</v>
      </c>
      <c r="E273" s="81"/>
      <c r="F273" s="91">
        <f t="shared" ref="F273" si="140">C273+D273+E273</f>
        <v>17.600000000000001</v>
      </c>
      <c r="G273" s="61"/>
      <c r="H273" s="71"/>
      <c r="I273" s="81"/>
      <c r="J273" s="91">
        <f t="shared" ref="J273" si="141">G273+H273+I273</f>
        <v>0</v>
      </c>
      <c r="K273" s="61"/>
      <c r="L273" s="71"/>
      <c r="M273" s="81"/>
      <c r="N273" s="91">
        <f t="shared" ref="N273" si="142">K273+L273+M273</f>
        <v>0</v>
      </c>
      <c r="O273" s="61"/>
      <c r="P273" s="71"/>
      <c r="Q273" s="81"/>
      <c r="R273" s="91">
        <f t="shared" ref="R273" si="143">O273+P273+Q273</f>
        <v>0</v>
      </c>
      <c r="S273" s="61"/>
      <c r="T273" s="71"/>
      <c r="U273" s="81"/>
      <c r="V273" s="91">
        <f t="shared" ref="V273" si="144">S273+T273+U273</f>
        <v>0</v>
      </c>
      <c r="W273" s="61">
        <f t="shared" si="117"/>
        <v>0</v>
      </c>
      <c r="X273" s="71">
        <f t="shared" ref="X273" si="145">D273+H273+L273+P273+T273</f>
        <v>17.600000000000001</v>
      </c>
      <c r="Y273" s="81">
        <f t="shared" ref="Y273" si="146">E273+I273+M273+Q273+U273</f>
        <v>0</v>
      </c>
      <c r="Z273" s="91">
        <f t="shared" ref="Z273" si="147">F273+J273+N273+R273+V273</f>
        <v>17.600000000000001</v>
      </c>
      <c r="AA273" s="147"/>
      <c r="AB273" s="148" t="str">
        <f t="shared" si="121"/>
        <v>Jenny Creek</v>
      </c>
      <c r="AC273" s="149"/>
    </row>
    <row r="274" spans="1:29" x14ac:dyDescent="0.25">
      <c r="A274" s="48" t="s">
        <v>212</v>
      </c>
      <c r="B274" s="49" t="s">
        <v>12</v>
      </c>
      <c r="C274" s="61"/>
      <c r="D274" s="71"/>
      <c r="E274" s="81">
        <v>147.5</v>
      </c>
      <c r="F274" s="91">
        <f t="shared" si="112"/>
        <v>147.5</v>
      </c>
      <c r="G274" s="61"/>
      <c r="H274" s="71"/>
      <c r="I274" s="81"/>
      <c r="J274" s="91">
        <f t="shared" si="113"/>
        <v>0</v>
      </c>
      <c r="K274" s="61"/>
      <c r="L274" s="71"/>
      <c r="M274" s="81"/>
      <c r="N274" s="91">
        <f t="shared" si="114"/>
        <v>0</v>
      </c>
      <c r="O274" s="61"/>
      <c r="P274" s="71"/>
      <c r="Q274" s="81"/>
      <c r="R274" s="91">
        <f t="shared" si="115"/>
        <v>0</v>
      </c>
      <c r="S274" s="61"/>
      <c r="T274" s="71"/>
      <c r="U274" s="81"/>
      <c r="V274" s="91">
        <f t="shared" si="116"/>
        <v>0</v>
      </c>
      <c r="W274" s="61">
        <f t="shared" si="117"/>
        <v>0</v>
      </c>
      <c r="X274" s="71">
        <f t="shared" si="118"/>
        <v>0</v>
      </c>
      <c r="Y274" s="81">
        <f t="shared" si="119"/>
        <v>147.5</v>
      </c>
      <c r="Z274" s="91">
        <f t="shared" si="120"/>
        <v>147.5</v>
      </c>
      <c r="AA274" s="98"/>
      <c r="AB274" s="53" t="str">
        <f t="shared" si="121"/>
        <v>John Day River</v>
      </c>
      <c r="AC274" s="35"/>
    </row>
    <row r="275" spans="1:29" x14ac:dyDescent="0.25">
      <c r="A275" s="48" t="s">
        <v>213</v>
      </c>
      <c r="B275" s="49" t="s">
        <v>2</v>
      </c>
      <c r="C275" s="61"/>
      <c r="D275" s="71"/>
      <c r="E275" s="81"/>
      <c r="F275" s="91">
        <f t="shared" si="112"/>
        <v>0</v>
      </c>
      <c r="G275" s="61"/>
      <c r="H275" s="71"/>
      <c r="I275" s="81"/>
      <c r="J275" s="91">
        <f t="shared" si="113"/>
        <v>0</v>
      </c>
      <c r="K275" s="61"/>
      <c r="L275" s="71"/>
      <c r="M275" s="81"/>
      <c r="N275" s="91">
        <f t="shared" si="114"/>
        <v>0</v>
      </c>
      <c r="O275" s="61">
        <v>27.8</v>
      </c>
      <c r="P275" s="71">
        <v>10.5</v>
      </c>
      <c r="Q275" s="81">
        <v>15.8</v>
      </c>
      <c r="R275" s="91">
        <f t="shared" si="115"/>
        <v>54.099999999999994</v>
      </c>
      <c r="S275" s="61"/>
      <c r="T275" s="71"/>
      <c r="U275" s="81"/>
      <c r="V275" s="91">
        <f t="shared" si="116"/>
        <v>0</v>
      </c>
      <c r="W275" s="61">
        <f t="shared" si="117"/>
        <v>27.8</v>
      </c>
      <c r="X275" s="71">
        <f t="shared" si="118"/>
        <v>10.5</v>
      </c>
      <c r="Y275" s="81">
        <f t="shared" si="119"/>
        <v>15.8</v>
      </c>
      <c r="Z275" s="91">
        <f t="shared" si="120"/>
        <v>54.099999999999994</v>
      </c>
      <c r="AA275" s="98"/>
      <c r="AB275" s="53" t="str">
        <f t="shared" si="121"/>
        <v>John Day (North Fork) River</v>
      </c>
      <c r="AC275" s="35"/>
    </row>
    <row r="276" spans="1:29" x14ac:dyDescent="0.25">
      <c r="A276" s="48" t="s">
        <v>214</v>
      </c>
      <c r="B276" s="49" t="s">
        <v>12</v>
      </c>
      <c r="C276" s="61"/>
      <c r="D276" s="71"/>
      <c r="E276" s="81">
        <v>47</v>
      </c>
      <c r="F276" s="91">
        <f t="shared" si="112"/>
        <v>47</v>
      </c>
      <c r="G276" s="61"/>
      <c r="H276" s="71"/>
      <c r="I276" s="81"/>
      <c r="J276" s="91">
        <f t="shared" si="113"/>
        <v>0</v>
      </c>
      <c r="K276" s="61"/>
      <c r="L276" s="71"/>
      <c r="M276" s="81"/>
      <c r="N276" s="91">
        <f t="shared" si="114"/>
        <v>0</v>
      </c>
      <c r="O276" s="61"/>
      <c r="P276" s="71"/>
      <c r="Q276" s="81"/>
      <c r="R276" s="91">
        <f t="shared" si="115"/>
        <v>0</v>
      </c>
      <c r="S276" s="61"/>
      <c r="T276" s="71"/>
      <c r="U276" s="81"/>
      <c r="V276" s="91">
        <f t="shared" si="116"/>
        <v>0</v>
      </c>
      <c r="W276" s="61">
        <f t="shared" si="117"/>
        <v>0</v>
      </c>
      <c r="X276" s="71">
        <f t="shared" si="118"/>
        <v>0</v>
      </c>
      <c r="Y276" s="81">
        <f t="shared" si="119"/>
        <v>47</v>
      </c>
      <c r="Z276" s="91">
        <f t="shared" si="120"/>
        <v>47</v>
      </c>
      <c r="AA276" s="98"/>
      <c r="AB276" s="53" t="str">
        <f t="shared" si="121"/>
        <v>John Day (South Fork) River</v>
      </c>
      <c r="AC276" s="35"/>
    </row>
    <row r="277" spans="1:29" x14ac:dyDescent="0.25">
      <c r="A277" s="48" t="s">
        <v>95</v>
      </c>
      <c r="B277" s="49" t="s">
        <v>2</v>
      </c>
      <c r="C277" s="61"/>
      <c r="D277" s="71"/>
      <c r="E277" s="81"/>
      <c r="F277" s="91">
        <f t="shared" si="112"/>
        <v>0</v>
      </c>
      <c r="G277" s="61"/>
      <c r="H277" s="71"/>
      <c r="I277" s="81"/>
      <c r="J277" s="91">
        <f t="shared" si="113"/>
        <v>0</v>
      </c>
      <c r="K277" s="61"/>
      <c r="L277" s="71"/>
      <c r="M277" s="81"/>
      <c r="N277" s="91">
        <f t="shared" si="114"/>
        <v>0</v>
      </c>
      <c r="O277" s="61">
        <v>8.6</v>
      </c>
      <c r="P277" s="71"/>
      <c r="Q277" s="81"/>
      <c r="R277" s="91">
        <f t="shared" si="115"/>
        <v>8.6</v>
      </c>
      <c r="S277" s="61"/>
      <c r="T277" s="71"/>
      <c r="U277" s="81"/>
      <c r="V277" s="91">
        <f t="shared" si="116"/>
        <v>0</v>
      </c>
      <c r="W277" s="61">
        <f t="shared" si="117"/>
        <v>8.6</v>
      </c>
      <c r="X277" s="71">
        <f t="shared" si="118"/>
        <v>0</v>
      </c>
      <c r="Y277" s="81">
        <f t="shared" si="119"/>
        <v>0</v>
      </c>
      <c r="Z277" s="91">
        <f t="shared" si="120"/>
        <v>8.6</v>
      </c>
      <c r="AA277" s="98"/>
      <c r="AB277" s="53" t="str">
        <f t="shared" si="121"/>
        <v>Joseph Creek</v>
      </c>
      <c r="AC277" s="35"/>
    </row>
    <row r="278" spans="1:29" x14ac:dyDescent="0.25">
      <c r="A278" s="48" t="s">
        <v>215</v>
      </c>
      <c r="B278" s="49" t="s">
        <v>2</v>
      </c>
      <c r="C278" s="61"/>
      <c r="D278" s="71"/>
      <c r="E278" s="81"/>
      <c r="F278" s="91">
        <f t="shared" si="112"/>
        <v>0</v>
      </c>
      <c r="G278" s="61"/>
      <c r="H278" s="71"/>
      <c r="I278" s="81"/>
      <c r="J278" s="91">
        <f t="shared" si="113"/>
        <v>0</v>
      </c>
      <c r="K278" s="61"/>
      <c r="L278" s="71"/>
      <c r="M278" s="81"/>
      <c r="N278" s="91">
        <f t="shared" si="114"/>
        <v>0</v>
      </c>
      <c r="O278" s="61"/>
      <c r="P278" s="71"/>
      <c r="Q278" s="81">
        <v>12</v>
      </c>
      <c r="R278" s="91">
        <f t="shared" si="115"/>
        <v>12</v>
      </c>
      <c r="S278" s="61"/>
      <c r="T278" s="71"/>
      <c r="U278" s="81"/>
      <c r="V278" s="91">
        <f t="shared" si="116"/>
        <v>0</v>
      </c>
      <c r="W278" s="61">
        <f t="shared" si="117"/>
        <v>0</v>
      </c>
      <c r="X278" s="71">
        <f t="shared" si="118"/>
        <v>0</v>
      </c>
      <c r="Y278" s="81">
        <f t="shared" si="119"/>
        <v>12</v>
      </c>
      <c r="Z278" s="91">
        <f t="shared" si="120"/>
        <v>12</v>
      </c>
      <c r="AA278" s="98"/>
      <c r="AB278" s="53" t="str">
        <f t="shared" si="121"/>
        <v>Little Deschutes River</v>
      </c>
      <c r="AC278" s="35"/>
    </row>
    <row r="279" spans="1:29" x14ac:dyDescent="0.25">
      <c r="A279" s="146" t="s">
        <v>324</v>
      </c>
      <c r="B279" s="150" t="s">
        <v>12</v>
      </c>
      <c r="C279" s="61"/>
      <c r="D279" s="71"/>
      <c r="E279" s="81">
        <v>5</v>
      </c>
      <c r="F279" s="91">
        <f t="shared" ref="F279" si="148">C279+D279+E279</f>
        <v>5</v>
      </c>
      <c r="G279" s="61"/>
      <c r="H279" s="71"/>
      <c r="I279" s="81"/>
      <c r="J279" s="91">
        <f t="shared" ref="J279" si="149">G279+H279+I279</f>
        <v>0</v>
      </c>
      <c r="K279" s="61"/>
      <c r="L279" s="71"/>
      <c r="M279" s="81"/>
      <c r="N279" s="91">
        <f t="shared" ref="N279" si="150">K279+L279+M279</f>
        <v>0</v>
      </c>
      <c r="O279" s="61"/>
      <c r="P279" s="71"/>
      <c r="Q279" s="81"/>
      <c r="R279" s="91">
        <f t="shared" ref="R279" si="151">O279+P279+Q279</f>
        <v>0</v>
      </c>
      <c r="S279" s="61"/>
      <c r="T279" s="71"/>
      <c r="U279" s="81"/>
      <c r="V279" s="91">
        <f t="shared" ref="V279" si="152">S279+T279+U279</f>
        <v>0</v>
      </c>
      <c r="W279" s="61">
        <f t="shared" si="117"/>
        <v>0</v>
      </c>
      <c r="X279" s="71">
        <f t="shared" ref="X279" si="153">D279+H279+L279+P279+T279</f>
        <v>0</v>
      </c>
      <c r="Y279" s="81">
        <f t="shared" ref="Y279" si="154">E279+I279+M279+Q279+U279</f>
        <v>5</v>
      </c>
      <c r="Z279" s="91">
        <f t="shared" ref="Z279" si="155">F279+J279+N279+R279+V279</f>
        <v>5</v>
      </c>
      <c r="AA279" s="147"/>
      <c r="AB279" s="148" t="str">
        <f t="shared" si="121"/>
        <v>Lobster Creek</v>
      </c>
      <c r="AC279" s="149"/>
    </row>
    <row r="280" spans="1:29" x14ac:dyDescent="0.25">
      <c r="A280" s="48" t="s">
        <v>216</v>
      </c>
      <c r="B280" s="49" t="s">
        <v>2</v>
      </c>
      <c r="C280" s="61"/>
      <c r="D280" s="71"/>
      <c r="E280" s="81"/>
      <c r="F280" s="91">
        <f t="shared" si="112"/>
        <v>0</v>
      </c>
      <c r="G280" s="61"/>
      <c r="H280" s="71"/>
      <c r="I280" s="81"/>
      <c r="J280" s="91">
        <f t="shared" si="113"/>
        <v>0</v>
      </c>
      <c r="K280" s="61"/>
      <c r="L280" s="71"/>
      <c r="M280" s="81"/>
      <c r="N280" s="91">
        <f t="shared" si="114"/>
        <v>0</v>
      </c>
      <c r="O280" s="61">
        <v>5</v>
      </c>
      <c r="P280" s="71"/>
      <c r="Q280" s="81">
        <v>11</v>
      </c>
      <c r="R280" s="91">
        <f t="shared" si="115"/>
        <v>16</v>
      </c>
      <c r="S280" s="61"/>
      <c r="T280" s="71"/>
      <c r="U280" s="81"/>
      <c r="V280" s="91">
        <f t="shared" si="116"/>
        <v>0</v>
      </c>
      <c r="W280" s="61">
        <f t="shared" si="117"/>
        <v>5</v>
      </c>
      <c r="X280" s="71">
        <f t="shared" si="118"/>
        <v>0</v>
      </c>
      <c r="Y280" s="81">
        <f t="shared" si="119"/>
        <v>11</v>
      </c>
      <c r="Z280" s="91">
        <f t="shared" si="120"/>
        <v>16</v>
      </c>
      <c r="AA280" s="98"/>
      <c r="AB280" s="53" t="str">
        <f t="shared" si="121"/>
        <v>Lostine River</v>
      </c>
      <c r="AC280" s="35"/>
    </row>
    <row r="281" spans="1:29" x14ac:dyDescent="0.25">
      <c r="A281" s="48" t="s">
        <v>217</v>
      </c>
      <c r="B281" s="49" t="s">
        <v>2</v>
      </c>
      <c r="C281" s="61"/>
      <c r="D281" s="71"/>
      <c r="E281" s="81"/>
      <c r="F281" s="91">
        <f t="shared" si="112"/>
        <v>0</v>
      </c>
      <c r="G281" s="61"/>
      <c r="H281" s="71"/>
      <c r="I281" s="81"/>
      <c r="J281" s="91">
        <f t="shared" si="113"/>
        <v>0</v>
      </c>
      <c r="K281" s="61"/>
      <c r="L281" s="71"/>
      <c r="M281" s="81"/>
      <c r="N281" s="91">
        <f t="shared" si="114"/>
        <v>0</v>
      </c>
      <c r="O281" s="61">
        <v>6.7</v>
      </c>
      <c r="P281" s="71">
        <v>7</v>
      </c>
      <c r="Q281" s="81"/>
      <c r="R281" s="91">
        <f t="shared" si="115"/>
        <v>13.7</v>
      </c>
      <c r="S281" s="61"/>
      <c r="T281" s="71"/>
      <c r="U281" s="81"/>
      <c r="V281" s="91">
        <f t="shared" si="116"/>
        <v>0</v>
      </c>
      <c r="W281" s="61">
        <f t="shared" si="117"/>
        <v>6.7</v>
      </c>
      <c r="X281" s="71">
        <f t="shared" si="118"/>
        <v>7</v>
      </c>
      <c r="Y281" s="81">
        <f t="shared" si="119"/>
        <v>0</v>
      </c>
      <c r="Z281" s="91">
        <f t="shared" si="120"/>
        <v>13.7</v>
      </c>
      <c r="AA281" s="98"/>
      <c r="AB281" s="53" t="str">
        <f t="shared" si="121"/>
        <v>Malheur River</v>
      </c>
      <c r="AC281" s="35"/>
    </row>
    <row r="282" spans="1:29" x14ac:dyDescent="0.25">
      <c r="A282" s="48" t="s">
        <v>218</v>
      </c>
      <c r="B282" s="49" t="s">
        <v>2</v>
      </c>
      <c r="C282" s="61"/>
      <c r="D282" s="71"/>
      <c r="E282" s="81"/>
      <c r="F282" s="91">
        <f t="shared" si="112"/>
        <v>0</v>
      </c>
      <c r="G282" s="61"/>
      <c r="H282" s="71"/>
      <c r="I282" s="81"/>
      <c r="J282" s="91">
        <f t="shared" si="113"/>
        <v>0</v>
      </c>
      <c r="K282" s="61"/>
      <c r="L282" s="71"/>
      <c r="M282" s="81"/>
      <c r="N282" s="91">
        <f t="shared" si="114"/>
        <v>0</v>
      </c>
      <c r="O282" s="61"/>
      <c r="P282" s="71">
        <v>25.5</v>
      </c>
      <c r="Q282" s="81"/>
      <c r="R282" s="91">
        <f t="shared" si="115"/>
        <v>25.5</v>
      </c>
      <c r="S282" s="61"/>
      <c r="T282" s="71"/>
      <c r="U282" s="81"/>
      <c r="V282" s="91">
        <f t="shared" si="116"/>
        <v>0</v>
      </c>
      <c r="W282" s="61">
        <f t="shared" si="117"/>
        <v>0</v>
      </c>
      <c r="X282" s="71">
        <f t="shared" si="118"/>
        <v>25.5</v>
      </c>
      <c r="Y282" s="81">
        <f t="shared" si="119"/>
        <v>0</v>
      </c>
      <c r="Z282" s="91">
        <f t="shared" si="120"/>
        <v>25.5</v>
      </c>
      <c r="AA282" s="98"/>
      <c r="AB282" s="53" t="str">
        <f t="shared" si="121"/>
        <v>Malheur (North Fork) River</v>
      </c>
      <c r="AC282" s="35"/>
    </row>
    <row r="283" spans="1:29" x14ac:dyDescent="0.25">
      <c r="A283" s="48" t="s">
        <v>219</v>
      </c>
      <c r="B283" s="49" t="s">
        <v>2</v>
      </c>
      <c r="C283" s="61"/>
      <c r="D283" s="71"/>
      <c r="E283" s="81"/>
      <c r="F283" s="91">
        <f t="shared" si="112"/>
        <v>0</v>
      </c>
      <c r="G283" s="61"/>
      <c r="H283" s="71"/>
      <c r="I283" s="81"/>
      <c r="J283" s="91">
        <f t="shared" si="113"/>
        <v>0</v>
      </c>
      <c r="K283" s="61"/>
      <c r="L283" s="71"/>
      <c r="M283" s="81"/>
      <c r="N283" s="91">
        <f t="shared" si="114"/>
        <v>0</v>
      </c>
      <c r="O283" s="61"/>
      <c r="P283" s="71"/>
      <c r="Q283" s="81">
        <v>12.7</v>
      </c>
      <c r="R283" s="91">
        <f t="shared" si="115"/>
        <v>12.7</v>
      </c>
      <c r="S283" s="61"/>
      <c r="T283" s="71"/>
      <c r="U283" s="81"/>
      <c r="V283" s="91">
        <f t="shared" si="116"/>
        <v>0</v>
      </c>
      <c r="W283" s="61">
        <f t="shared" si="117"/>
        <v>0</v>
      </c>
      <c r="X283" s="71">
        <f t="shared" si="118"/>
        <v>0</v>
      </c>
      <c r="Y283" s="81">
        <f t="shared" si="119"/>
        <v>12.7</v>
      </c>
      <c r="Z283" s="91">
        <f t="shared" si="120"/>
        <v>12.7</v>
      </c>
      <c r="AA283" s="98"/>
      <c r="AB283" s="53" t="str">
        <f t="shared" si="121"/>
        <v>McKenzie River</v>
      </c>
      <c r="AC283" s="35"/>
    </row>
    <row r="284" spans="1:29" x14ac:dyDescent="0.25">
      <c r="A284" s="48" t="s">
        <v>220</v>
      </c>
      <c r="B284" s="49" t="s">
        <v>2</v>
      </c>
      <c r="C284" s="61"/>
      <c r="D284" s="71"/>
      <c r="E284" s="81"/>
      <c r="F284" s="91">
        <f t="shared" si="112"/>
        <v>0</v>
      </c>
      <c r="G284" s="61"/>
      <c r="H284" s="71"/>
      <c r="I284" s="81"/>
      <c r="J284" s="91">
        <f t="shared" si="113"/>
        <v>0</v>
      </c>
      <c r="K284" s="61"/>
      <c r="L284" s="71"/>
      <c r="M284" s="81"/>
      <c r="N284" s="91">
        <f t="shared" si="114"/>
        <v>0</v>
      </c>
      <c r="O284" s="61"/>
      <c r="P284" s="71">
        <v>17.100000000000001</v>
      </c>
      <c r="Q284" s="81">
        <v>11.5</v>
      </c>
      <c r="R284" s="91">
        <f t="shared" si="115"/>
        <v>28.6</v>
      </c>
      <c r="S284" s="61"/>
      <c r="T284" s="71"/>
      <c r="U284" s="81"/>
      <c r="V284" s="91">
        <f t="shared" si="116"/>
        <v>0</v>
      </c>
      <c r="W284" s="61">
        <f t="shared" si="117"/>
        <v>0</v>
      </c>
      <c r="X284" s="71">
        <f t="shared" si="118"/>
        <v>17.100000000000001</v>
      </c>
      <c r="Y284" s="81">
        <f t="shared" si="119"/>
        <v>11.5</v>
      </c>
      <c r="Z284" s="91">
        <f t="shared" si="120"/>
        <v>28.6</v>
      </c>
      <c r="AA284" s="98"/>
      <c r="AB284" s="53" t="str">
        <f t="shared" si="121"/>
        <v>Metolius River</v>
      </c>
      <c r="AC284" s="35"/>
    </row>
    <row r="285" spans="1:29" x14ac:dyDescent="0.25">
      <c r="A285" s="48" t="s">
        <v>221</v>
      </c>
      <c r="B285" s="49" t="s">
        <v>2</v>
      </c>
      <c r="C285" s="61"/>
      <c r="D285" s="71"/>
      <c r="E285" s="81"/>
      <c r="F285" s="91">
        <f t="shared" si="112"/>
        <v>0</v>
      </c>
      <c r="G285" s="61"/>
      <c r="H285" s="71"/>
      <c r="I285" s="81"/>
      <c r="J285" s="91">
        <f t="shared" si="113"/>
        <v>0</v>
      </c>
      <c r="K285" s="61"/>
      <c r="L285" s="71"/>
      <c r="M285" s="81"/>
      <c r="N285" s="91">
        <f t="shared" si="114"/>
        <v>0</v>
      </c>
      <c r="O285" s="61">
        <v>41.9</v>
      </c>
      <c r="P285" s="71"/>
      <c r="Q285" s="81"/>
      <c r="R285" s="91">
        <f t="shared" si="115"/>
        <v>41.9</v>
      </c>
      <c r="S285" s="61"/>
      <c r="T285" s="71"/>
      <c r="U285" s="81"/>
      <c r="V285" s="91">
        <f t="shared" si="116"/>
        <v>0</v>
      </c>
      <c r="W285" s="61">
        <f t="shared" si="117"/>
        <v>41.9</v>
      </c>
      <c r="X285" s="71">
        <f t="shared" si="118"/>
        <v>0</v>
      </c>
      <c r="Y285" s="81">
        <f t="shared" si="119"/>
        <v>0</v>
      </c>
      <c r="Z285" s="91">
        <f t="shared" si="120"/>
        <v>41.9</v>
      </c>
      <c r="AA285" s="98"/>
      <c r="AB285" s="53" t="str">
        <f t="shared" si="121"/>
        <v>Minam River</v>
      </c>
      <c r="AC285" s="35"/>
    </row>
    <row r="286" spans="1:29" x14ac:dyDescent="0.25">
      <c r="A286" s="146" t="s">
        <v>319</v>
      </c>
      <c r="B286" s="150" t="s">
        <v>12</v>
      </c>
      <c r="C286" s="61"/>
      <c r="D286" s="71"/>
      <c r="E286" s="81">
        <v>21.3</v>
      </c>
      <c r="F286" s="91">
        <f t="shared" ref="F286" si="156">C286+D286+E286</f>
        <v>21.3</v>
      </c>
      <c r="G286" s="61"/>
      <c r="H286" s="71"/>
      <c r="I286" s="81"/>
      <c r="J286" s="91">
        <f t="shared" ref="J286" si="157">G286+H286+I286</f>
        <v>0</v>
      </c>
      <c r="K286" s="61"/>
      <c r="L286" s="71"/>
      <c r="M286" s="81"/>
      <c r="N286" s="91">
        <f t="shared" ref="N286" si="158">K286+L286+M286</f>
        <v>0</v>
      </c>
      <c r="O286" s="61"/>
      <c r="P286" s="71"/>
      <c r="Q286" s="81"/>
      <c r="R286" s="91">
        <f t="shared" ref="R286" si="159">O286+P286+Q286</f>
        <v>0</v>
      </c>
      <c r="S286" s="61"/>
      <c r="T286" s="71"/>
      <c r="U286" s="81"/>
      <c r="V286" s="91">
        <f t="shared" ref="V286" si="160">S286+T286+U286</f>
        <v>0</v>
      </c>
      <c r="W286" s="61">
        <f t="shared" si="117"/>
        <v>0</v>
      </c>
      <c r="X286" s="71">
        <f t="shared" ref="X286" si="161">D286+H286+L286+P286+T286</f>
        <v>0</v>
      </c>
      <c r="Y286" s="81">
        <f t="shared" ref="Y286" si="162">E286+I286+M286+Q286+U286</f>
        <v>21.3</v>
      </c>
      <c r="Z286" s="91">
        <f t="shared" ref="Z286" si="163">F286+J286+N286+R286+V286</f>
        <v>21.3</v>
      </c>
      <c r="AA286" s="98"/>
      <c r="AB286" s="53" t="str">
        <f t="shared" ref="AB286:AB287" si="164">A286</f>
        <v>Molalla River</v>
      </c>
      <c r="AC286" s="149"/>
    </row>
    <row r="287" spans="1:29" x14ac:dyDescent="0.25">
      <c r="A287" s="146" t="s">
        <v>320</v>
      </c>
      <c r="B287" s="150" t="s">
        <v>12</v>
      </c>
      <c r="C287" s="61"/>
      <c r="D287" s="71"/>
      <c r="E287" s="81">
        <v>15.5</v>
      </c>
      <c r="F287" s="91">
        <f t="shared" ref="F287" si="165">C287+D287+E287</f>
        <v>15.5</v>
      </c>
      <c r="G287" s="61"/>
      <c r="H287" s="71"/>
      <c r="I287" s="81"/>
      <c r="J287" s="91">
        <f t="shared" ref="J287" si="166">G287+H287+I287</f>
        <v>0</v>
      </c>
      <c r="K287" s="61"/>
      <c r="L287" s="71"/>
      <c r="M287" s="81"/>
      <c r="N287" s="91">
        <f t="shared" ref="N287" si="167">K287+L287+M287</f>
        <v>0</v>
      </c>
      <c r="O287" s="61"/>
      <c r="P287" s="71"/>
      <c r="Q287" s="81"/>
      <c r="R287" s="91">
        <f t="shared" ref="R287" si="168">O287+P287+Q287</f>
        <v>0</v>
      </c>
      <c r="S287" s="61"/>
      <c r="T287" s="71"/>
      <c r="U287" s="81"/>
      <c r="V287" s="91">
        <f t="shared" ref="V287" si="169">S287+T287+U287</f>
        <v>0</v>
      </c>
      <c r="W287" s="61">
        <f t="shared" si="117"/>
        <v>0</v>
      </c>
      <c r="X287" s="71">
        <f t="shared" ref="X287" si="170">D287+H287+L287+P287+T287</f>
        <v>0</v>
      </c>
      <c r="Y287" s="81">
        <f t="shared" ref="Y287" si="171">E287+I287+M287+Q287+U287</f>
        <v>15.5</v>
      </c>
      <c r="Z287" s="91">
        <f t="shared" ref="Z287" si="172">F287+J287+N287+R287+V287</f>
        <v>15.5</v>
      </c>
      <c r="AA287" s="147"/>
      <c r="AB287" s="148" t="str">
        <f t="shared" si="164"/>
        <v>Nestucca River</v>
      </c>
      <c r="AC287" s="149"/>
    </row>
    <row r="288" spans="1:29" x14ac:dyDescent="0.25">
      <c r="A288" s="48" t="s">
        <v>222</v>
      </c>
      <c r="B288" s="49" t="s">
        <v>2</v>
      </c>
      <c r="C288" s="61"/>
      <c r="D288" s="71"/>
      <c r="E288" s="81"/>
      <c r="F288" s="91">
        <f t="shared" si="112"/>
        <v>0</v>
      </c>
      <c r="G288" s="61"/>
      <c r="H288" s="71"/>
      <c r="I288" s="81"/>
      <c r="J288" s="91">
        <f t="shared" si="113"/>
        <v>0</v>
      </c>
      <c r="K288" s="61"/>
      <c r="L288" s="71"/>
      <c r="M288" s="81"/>
      <c r="N288" s="91">
        <f t="shared" si="114"/>
        <v>0</v>
      </c>
      <c r="O288" s="61"/>
      <c r="P288" s="71">
        <v>6.4</v>
      </c>
      <c r="Q288" s="81"/>
      <c r="R288" s="91">
        <f t="shared" si="115"/>
        <v>6.4</v>
      </c>
      <c r="S288" s="61"/>
      <c r="T288" s="71"/>
      <c r="U288" s="81"/>
      <c r="V288" s="91">
        <f t="shared" si="116"/>
        <v>0</v>
      </c>
      <c r="W288" s="61">
        <f t="shared" si="117"/>
        <v>0</v>
      </c>
      <c r="X288" s="71">
        <f t="shared" si="118"/>
        <v>6.4</v>
      </c>
      <c r="Y288" s="81">
        <f t="shared" si="119"/>
        <v>0</v>
      </c>
      <c r="Z288" s="91">
        <f t="shared" si="120"/>
        <v>6.4</v>
      </c>
      <c r="AA288" s="98"/>
      <c r="AB288" s="53" t="str">
        <f t="shared" si="121"/>
        <v>North Powder River</v>
      </c>
      <c r="AC288" s="35"/>
    </row>
    <row r="289" spans="1:38" x14ac:dyDescent="0.25">
      <c r="A289" s="48" t="s">
        <v>223</v>
      </c>
      <c r="B289" s="49" t="s">
        <v>4</v>
      </c>
      <c r="C289" s="61"/>
      <c r="D289" s="71"/>
      <c r="E289" s="81">
        <v>8.4</v>
      </c>
      <c r="F289" s="91">
        <f t="shared" si="112"/>
        <v>8.4</v>
      </c>
      <c r="G289" s="61"/>
      <c r="H289" s="71"/>
      <c r="I289" s="81"/>
      <c r="J289" s="91">
        <f t="shared" si="113"/>
        <v>0</v>
      </c>
      <c r="K289" s="61"/>
      <c r="L289" s="71"/>
      <c r="M289" s="81"/>
      <c r="N289" s="91">
        <f t="shared" si="114"/>
        <v>0</v>
      </c>
      <c r="O289" s="61"/>
      <c r="P289" s="71"/>
      <c r="Q289" s="81">
        <v>25.4</v>
      </c>
      <c r="R289" s="91">
        <f t="shared" si="115"/>
        <v>25.4</v>
      </c>
      <c r="S289" s="61"/>
      <c r="T289" s="71"/>
      <c r="U289" s="81"/>
      <c r="V289" s="91">
        <f t="shared" si="116"/>
        <v>0</v>
      </c>
      <c r="W289" s="61">
        <f t="shared" si="117"/>
        <v>0</v>
      </c>
      <c r="X289" s="71">
        <f t="shared" si="118"/>
        <v>0</v>
      </c>
      <c r="Y289" s="81">
        <f t="shared" si="119"/>
        <v>33.799999999999997</v>
      </c>
      <c r="Z289" s="91">
        <f t="shared" si="120"/>
        <v>33.799999999999997</v>
      </c>
      <c r="AA289" s="98"/>
      <c r="AB289" s="53" t="str">
        <f t="shared" si="121"/>
        <v>North Umpqua River</v>
      </c>
      <c r="AC289" s="35"/>
    </row>
    <row r="290" spans="1:38" x14ac:dyDescent="0.25">
      <c r="A290" s="48" t="s">
        <v>155</v>
      </c>
      <c r="B290" s="49" t="s">
        <v>12</v>
      </c>
      <c r="C290" s="61">
        <v>120</v>
      </c>
      <c r="D290" s="71"/>
      <c r="E290" s="81"/>
      <c r="F290" s="91">
        <f t="shared" si="112"/>
        <v>120</v>
      </c>
      <c r="G290" s="61"/>
      <c r="H290" s="71"/>
      <c r="I290" s="81"/>
      <c r="J290" s="91">
        <f t="shared" si="113"/>
        <v>0</v>
      </c>
      <c r="K290" s="61"/>
      <c r="L290" s="71"/>
      <c r="M290" s="81"/>
      <c r="N290" s="91">
        <f t="shared" si="114"/>
        <v>0</v>
      </c>
      <c r="O290" s="61"/>
      <c r="P290" s="71"/>
      <c r="Q290" s="81"/>
      <c r="R290" s="91">
        <f t="shared" si="115"/>
        <v>0</v>
      </c>
      <c r="S290" s="61"/>
      <c r="T290" s="71"/>
      <c r="U290" s="81"/>
      <c r="V290" s="91">
        <f t="shared" si="116"/>
        <v>0</v>
      </c>
      <c r="W290" s="61">
        <f t="shared" si="117"/>
        <v>120</v>
      </c>
      <c r="X290" s="71">
        <f t="shared" si="118"/>
        <v>0</v>
      </c>
      <c r="Y290" s="81">
        <f t="shared" si="119"/>
        <v>0</v>
      </c>
      <c r="Z290" s="91">
        <f t="shared" si="120"/>
        <v>120</v>
      </c>
      <c r="AA290" s="98"/>
      <c r="AB290" s="53" t="str">
        <f t="shared" si="121"/>
        <v>Owyhee River</v>
      </c>
      <c r="AC290" s="35"/>
    </row>
    <row r="291" spans="1:38" x14ac:dyDescent="0.25">
      <c r="A291" s="48" t="s">
        <v>156</v>
      </c>
      <c r="B291" s="49" t="s">
        <v>12</v>
      </c>
      <c r="C291" s="61">
        <v>9.6</v>
      </c>
      <c r="D291" s="71"/>
      <c r="E291" s="81"/>
      <c r="F291" s="91">
        <f t="shared" si="112"/>
        <v>9.6</v>
      </c>
      <c r="G291" s="61"/>
      <c r="H291" s="71"/>
      <c r="I291" s="81"/>
      <c r="J291" s="91">
        <f t="shared" si="113"/>
        <v>0</v>
      </c>
      <c r="K291" s="61"/>
      <c r="L291" s="71"/>
      <c r="M291" s="81"/>
      <c r="N291" s="91">
        <f t="shared" si="114"/>
        <v>0</v>
      </c>
      <c r="O291" s="61"/>
      <c r="P291" s="71"/>
      <c r="Q291" s="81"/>
      <c r="R291" s="91">
        <f t="shared" si="115"/>
        <v>0</v>
      </c>
      <c r="S291" s="61"/>
      <c r="T291" s="71"/>
      <c r="U291" s="81"/>
      <c r="V291" s="91">
        <f t="shared" si="116"/>
        <v>0</v>
      </c>
      <c r="W291" s="61">
        <f t="shared" si="117"/>
        <v>9.6</v>
      </c>
      <c r="X291" s="71">
        <f t="shared" si="118"/>
        <v>0</v>
      </c>
      <c r="Y291" s="81">
        <f t="shared" si="119"/>
        <v>0</v>
      </c>
      <c r="Z291" s="91">
        <f t="shared" si="120"/>
        <v>9.6</v>
      </c>
      <c r="AA291" s="98"/>
      <c r="AB291" s="53" t="str">
        <f t="shared" si="121"/>
        <v>Owyhee (North Fork) River</v>
      </c>
      <c r="AC291" s="35"/>
    </row>
    <row r="292" spans="1:38" x14ac:dyDescent="0.25">
      <c r="A292" s="48" t="s">
        <v>224</v>
      </c>
      <c r="B292" s="49" t="s">
        <v>12</v>
      </c>
      <c r="C292" s="61"/>
      <c r="D292" s="71">
        <v>11.7</v>
      </c>
      <c r="E292" s="81"/>
      <c r="F292" s="91">
        <f t="shared" si="112"/>
        <v>11.7</v>
      </c>
      <c r="G292" s="61"/>
      <c r="H292" s="71"/>
      <c r="I292" s="81"/>
      <c r="J292" s="91">
        <f t="shared" si="113"/>
        <v>0</v>
      </c>
      <c r="K292" s="61"/>
      <c r="L292" s="71"/>
      <c r="M292" s="81"/>
      <c r="N292" s="91">
        <f t="shared" si="114"/>
        <v>0</v>
      </c>
      <c r="O292" s="61"/>
      <c r="P292" s="71"/>
      <c r="Q292" s="81"/>
      <c r="R292" s="91">
        <f t="shared" si="115"/>
        <v>0</v>
      </c>
      <c r="S292" s="61"/>
      <c r="T292" s="71"/>
      <c r="U292" s="81"/>
      <c r="V292" s="91">
        <f t="shared" si="116"/>
        <v>0</v>
      </c>
      <c r="W292" s="61">
        <f t="shared" si="117"/>
        <v>0</v>
      </c>
      <c r="X292" s="71">
        <f t="shared" si="118"/>
        <v>11.7</v>
      </c>
      <c r="Y292" s="81">
        <f t="shared" si="119"/>
        <v>0</v>
      </c>
      <c r="Z292" s="91">
        <f t="shared" si="120"/>
        <v>11.7</v>
      </c>
      <c r="AA292" s="98"/>
      <c r="AB292" s="53" t="str">
        <f t="shared" si="121"/>
        <v>Powder River</v>
      </c>
      <c r="AC292" s="35"/>
    </row>
    <row r="293" spans="1:38" x14ac:dyDescent="0.25">
      <c r="A293" s="48" t="s">
        <v>96</v>
      </c>
      <c r="B293" s="49" t="s">
        <v>12</v>
      </c>
      <c r="C293" s="61"/>
      <c r="D293" s="71"/>
      <c r="E293" s="81">
        <v>12</v>
      </c>
      <c r="F293" s="91">
        <f t="shared" si="112"/>
        <v>12</v>
      </c>
      <c r="G293" s="61"/>
      <c r="H293" s="71"/>
      <c r="I293" s="81"/>
      <c r="J293" s="91">
        <f t="shared" si="113"/>
        <v>0</v>
      </c>
      <c r="K293" s="61"/>
      <c r="L293" s="71"/>
      <c r="M293" s="81"/>
      <c r="N293" s="91">
        <f t="shared" si="114"/>
        <v>0</v>
      </c>
      <c r="O293" s="61"/>
      <c r="P293" s="71"/>
      <c r="Q293" s="81"/>
      <c r="R293" s="91">
        <f t="shared" si="115"/>
        <v>0</v>
      </c>
      <c r="S293" s="61"/>
      <c r="T293" s="71"/>
      <c r="U293" s="81"/>
      <c r="V293" s="91">
        <f t="shared" si="116"/>
        <v>0</v>
      </c>
      <c r="W293" s="61">
        <f t="shared" si="117"/>
        <v>0</v>
      </c>
      <c r="X293" s="71">
        <f t="shared" si="118"/>
        <v>0</v>
      </c>
      <c r="Y293" s="81">
        <f t="shared" si="119"/>
        <v>12</v>
      </c>
      <c r="Z293" s="91">
        <f t="shared" si="120"/>
        <v>12</v>
      </c>
      <c r="AA293" s="98"/>
      <c r="AB293" s="53" t="str">
        <f t="shared" si="121"/>
        <v>Quartzville Creek</v>
      </c>
      <c r="AC293" s="35"/>
    </row>
    <row r="294" spans="1:38" x14ac:dyDescent="0.25">
      <c r="A294" s="48" t="s">
        <v>277</v>
      </c>
      <c r="B294" s="55" t="s">
        <v>6</v>
      </c>
      <c r="C294" s="61"/>
      <c r="D294" s="71"/>
      <c r="E294" s="81"/>
      <c r="F294" s="91">
        <f t="shared" si="112"/>
        <v>0</v>
      </c>
      <c r="G294" s="61"/>
      <c r="H294" s="71">
        <v>0.4</v>
      </c>
      <c r="I294" s="81"/>
      <c r="J294" s="91">
        <f t="shared" si="113"/>
        <v>0.4</v>
      </c>
      <c r="K294" s="61"/>
      <c r="L294" s="71"/>
      <c r="M294" s="81"/>
      <c r="N294" s="91">
        <f t="shared" si="114"/>
        <v>0</v>
      </c>
      <c r="O294" s="61"/>
      <c r="P294" s="71"/>
      <c r="Q294" s="81"/>
      <c r="R294" s="91">
        <f t="shared" si="115"/>
        <v>0</v>
      </c>
      <c r="S294" s="61"/>
      <c r="T294" s="71"/>
      <c r="U294" s="81"/>
      <c r="V294" s="91">
        <f>S294+T294+U294</f>
        <v>0</v>
      </c>
      <c r="W294" s="61">
        <f t="shared" si="117"/>
        <v>0</v>
      </c>
      <c r="X294" s="71">
        <f>D294+H294+L294+P294+T294</f>
        <v>0.4</v>
      </c>
      <c r="Y294" s="81">
        <f>E294+I294+M294+Q294+U294</f>
        <v>0</v>
      </c>
      <c r="Z294" s="91">
        <f>F294+J294+N294+R294+V294</f>
        <v>0.4</v>
      </c>
      <c r="AA294" s="98"/>
      <c r="AB294" s="53" t="str">
        <f t="shared" si="121"/>
        <v>River Styx</v>
      </c>
      <c r="AC294" s="35"/>
    </row>
    <row r="295" spans="1:38" x14ac:dyDescent="0.25">
      <c r="A295" s="48" t="s">
        <v>225</v>
      </c>
      <c r="B295" s="49" t="s">
        <v>2</v>
      </c>
      <c r="C295" s="61"/>
      <c r="D295" s="71"/>
      <c r="E295" s="81"/>
      <c r="F295" s="91">
        <f t="shared" si="112"/>
        <v>0</v>
      </c>
      <c r="G295" s="61"/>
      <c r="H295" s="71"/>
      <c r="I295" s="81"/>
      <c r="J295" s="91">
        <f t="shared" si="113"/>
        <v>0</v>
      </c>
      <c r="K295" s="61"/>
      <c r="L295" s="71"/>
      <c r="M295" s="81"/>
      <c r="N295" s="91">
        <f t="shared" si="114"/>
        <v>0</v>
      </c>
      <c r="O295" s="61">
        <v>13.5</v>
      </c>
      <c r="P295" s="71"/>
      <c r="Q295" s="81">
        <v>0.2</v>
      </c>
      <c r="R295" s="91">
        <f t="shared" si="115"/>
        <v>13.7</v>
      </c>
      <c r="S295" s="61"/>
      <c r="T295" s="71"/>
      <c r="U295" s="81"/>
      <c r="V295" s="91">
        <f t="shared" si="116"/>
        <v>0</v>
      </c>
      <c r="W295" s="61">
        <f t="shared" si="117"/>
        <v>13.5</v>
      </c>
      <c r="X295" s="71">
        <f t="shared" si="118"/>
        <v>0</v>
      </c>
      <c r="Y295" s="81">
        <f t="shared" si="119"/>
        <v>0.2</v>
      </c>
      <c r="Z295" s="91">
        <f t="shared" si="120"/>
        <v>13.7</v>
      </c>
      <c r="AA295" s="98"/>
      <c r="AB295" s="53" t="str">
        <f t="shared" si="121"/>
        <v>Roaring River</v>
      </c>
      <c r="AC295" s="34"/>
      <c r="AD295" s="24"/>
      <c r="AE295" s="24"/>
      <c r="AF295" s="24"/>
      <c r="AG295" s="25"/>
      <c r="AL295" s="14"/>
    </row>
    <row r="296" spans="1:38" x14ac:dyDescent="0.25">
      <c r="A296" s="48" t="s">
        <v>226</v>
      </c>
      <c r="B296" s="49" t="s">
        <v>2</v>
      </c>
      <c r="C296" s="61"/>
      <c r="D296" s="71"/>
      <c r="E296" s="81"/>
      <c r="F296" s="91">
        <f t="shared" si="112"/>
        <v>0</v>
      </c>
      <c r="G296" s="61"/>
      <c r="H296" s="71"/>
      <c r="I296" s="81"/>
      <c r="J296" s="91">
        <f t="shared" si="113"/>
        <v>0</v>
      </c>
      <c r="K296" s="61"/>
      <c r="L296" s="71"/>
      <c r="M296" s="81"/>
      <c r="N296" s="91">
        <f t="shared" si="114"/>
        <v>0</v>
      </c>
      <c r="O296" s="61">
        <v>4.5999999999999996</v>
      </c>
      <c r="P296" s="71"/>
      <c r="Q296" s="81"/>
      <c r="R296" s="91">
        <f t="shared" si="115"/>
        <v>4.5999999999999996</v>
      </c>
      <c r="S296" s="61"/>
      <c r="T296" s="71"/>
      <c r="U296" s="81"/>
      <c r="V296" s="91">
        <f>S296+T296+U296</f>
        <v>0</v>
      </c>
      <c r="W296" s="61">
        <f t="shared" si="117"/>
        <v>4.5999999999999996</v>
      </c>
      <c r="X296" s="71">
        <f>D296+H296+L296+P296+T296</f>
        <v>0</v>
      </c>
      <c r="Y296" s="81">
        <f>E296+I296+M296+Q296+U296</f>
        <v>0</v>
      </c>
      <c r="Z296" s="91">
        <f>F296+J296+N296+R296+V296</f>
        <v>4.5999999999999996</v>
      </c>
      <c r="AA296" s="98"/>
      <c r="AB296" s="53" t="str">
        <f t="shared" si="121"/>
        <v>Roaring (South Fork) River</v>
      </c>
      <c r="AC296" s="34"/>
      <c r="AD296" s="24"/>
      <c r="AE296" s="24"/>
      <c r="AF296" s="24"/>
      <c r="AG296" s="25"/>
      <c r="AL296" s="14"/>
    </row>
    <row r="297" spans="1:38" x14ac:dyDescent="0.25">
      <c r="A297" s="48" t="s">
        <v>227</v>
      </c>
      <c r="B297" s="49" t="s">
        <v>4</v>
      </c>
      <c r="C297" s="61">
        <f>20.6+91.4</f>
        <v>112</v>
      </c>
      <c r="D297" s="71">
        <v>25.7</v>
      </c>
      <c r="E297" s="81">
        <f>26.4+1.9</f>
        <v>28.299999999999997</v>
      </c>
      <c r="F297" s="91">
        <f t="shared" si="112"/>
        <v>166</v>
      </c>
      <c r="G297" s="61"/>
      <c r="H297" s="71"/>
      <c r="I297" s="81"/>
      <c r="J297" s="91">
        <f t="shared" si="113"/>
        <v>0</v>
      </c>
      <c r="K297" s="61"/>
      <c r="L297" s="71"/>
      <c r="M297" s="81"/>
      <c r="N297" s="91">
        <f t="shared" si="114"/>
        <v>0</v>
      </c>
      <c r="O297" s="61">
        <v>13</v>
      </c>
      <c r="P297" s="71">
        <v>7.5</v>
      </c>
      <c r="Q297" s="81">
        <v>17</v>
      </c>
      <c r="R297" s="91">
        <f t="shared" si="115"/>
        <v>37.5</v>
      </c>
      <c r="S297" s="61"/>
      <c r="T297" s="71"/>
      <c r="U297" s="81"/>
      <c r="V297" s="91">
        <f t="shared" si="116"/>
        <v>0</v>
      </c>
      <c r="W297" s="61">
        <f t="shared" si="117"/>
        <v>125</v>
      </c>
      <c r="X297" s="71">
        <f t="shared" si="118"/>
        <v>33.200000000000003</v>
      </c>
      <c r="Y297" s="81">
        <f t="shared" si="119"/>
        <v>45.3</v>
      </c>
      <c r="Z297" s="91">
        <f t="shared" si="120"/>
        <v>203.5</v>
      </c>
      <c r="AA297" s="98"/>
      <c r="AB297" s="53" t="str">
        <f t="shared" si="121"/>
        <v>Rogue River</v>
      </c>
      <c r="AC297" s="35"/>
    </row>
    <row r="298" spans="1:38" x14ac:dyDescent="0.25">
      <c r="A298" s="48" t="s">
        <v>120</v>
      </c>
      <c r="B298" s="49" t="s">
        <v>4</v>
      </c>
      <c r="C298" s="61"/>
      <c r="D298" s="71">
        <v>4.8</v>
      </c>
      <c r="E298" s="81">
        <v>3.2</v>
      </c>
      <c r="F298" s="91">
        <f t="shared" si="112"/>
        <v>8</v>
      </c>
      <c r="G298" s="61"/>
      <c r="H298" s="71"/>
      <c r="I298" s="81"/>
      <c r="J298" s="91">
        <f t="shared" si="113"/>
        <v>0</v>
      </c>
      <c r="K298" s="61"/>
      <c r="L298" s="71"/>
      <c r="M298" s="81"/>
      <c r="N298" s="91">
        <f t="shared" si="114"/>
        <v>0</v>
      </c>
      <c r="O298" s="61">
        <v>15</v>
      </c>
      <c r="P298" s="71"/>
      <c r="Q298" s="81">
        <v>10.5</v>
      </c>
      <c r="R298" s="91">
        <f t="shared" si="115"/>
        <v>25.5</v>
      </c>
      <c r="S298" s="61"/>
      <c r="T298" s="71"/>
      <c r="U298" s="81"/>
      <c r="V298" s="91">
        <f t="shared" si="116"/>
        <v>0</v>
      </c>
      <c r="W298" s="61">
        <f t="shared" si="117"/>
        <v>15</v>
      </c>
      <c r="X298" s="71">
        <f t="shared" si="118"/>
        <v>4.8</v>
      </c>
      <c r="Y298" s="81">
        <f t="shared" si="119"/>
        <v>13.7</v>
      </c>
      <c r="Z298" s="91">
        <f t="shared" si="120"/>
        <v>33.5</v>
      </c>
      <c r="AA298" s="98"/>
      <c r="AB298" s="53" t="str">
        <f t="shared" si="121"/>
        <v>Salmon River</v>
      </c>
      <c r="AC298" s="35"/>
    </row>
    <row r="299" spans="1:38" x14ac:dyDescent="0.25">
      <c r="A299" s="48" t="s">
        <v>228</v>
      </c>
      <c r="B299" s="49" t="s">
        <v>4</v>
      </c>
      <c r="C299" s="61"/>
      <c r="D299" s="71">
        <v>3.8</v>
      </c>
      <c r="E299" s="81">
        <v>8.6999999999999993</v>
      </c>
      <c r="F299" s="91">
        <f t="shared" si="112"/>
        <v>12.5</v>
      </c>
      <c r="G299" s="61"/>
      <c r="H299" s="71"/>
      <c r="I299" s="81"/>
      <c r="J299" s="91">
        <f t="shared" si="113"/>
        <v>0</v>
      </c>
      <c r="K299" s="61"/>
      <c r="L299" s="71"/>
      <c r="M299" s="81"/>
      <c r="N299" s="91">
        <f t="shared" si="114"/>
        <v>0</v>
      </c>
      <c r="O299" s="61">
        <v>4.5</v>
      </c>
      <c r="P299" s="71"/>
      <c r="Q299" s="81">
        <v>7.9</v>
      </c>
      <c r="R299" s="91">
        <f t="shared" si="115"/>
        <v>12.4</v>
      </c>
      <c r="S299" s="61"/>
      <c r="T299" s="71"/>
      <c r="U299" s="81"/>
      <c r="V299" s="91">
        <f t="shared" si="116"/>
        <v>0</v>
      </c>
      <c r="W299" s="61">
        <f t="shared" si="117"/>
        <v>4.5</v>
      </c>
      <c r="X299" s="71">
        <f t="shared" si="118"/>
        <v>3.8</v>
      </c>
      <c r="Y299" s="81">
        <f t="shared" si="119"/>
        <v>16.600000000000001</v>
      </c>
      <c r="Z299" s="91">
        <f t="shared" si="120"/>
        <v>24.9</v>
      </c>
      <c r="AA299" s="98"/>
      <c r="AB299" s="53" t="str">
        <f t="shared" si="121"/>
        <v>Sandy River</v>
      </c>
      <c r="AC299" s="35"/>
    </row>
    <row r="300" spans="1:38" x14ac:dyDescent="0.25">
      <c r="A300" s="146" t="s">
        <v>322</v>
      </c>
      <c r="B300" s="150" t="s">
        <v>12</v>
      </c>
      <c r="C300" s="61"/>
      <c r="D300" s="71"/>
      <c r="E300" s="81">
        <v>6</v>
      </c>
      <c r="F300" s="91">
        <f t="shared" ref="F300" si="173">C300+D300+E300</f>
        <v>6</v>
      </c>
      <c r="G300" s="61"/>
      <c r="H300" s="71"/>
      <c r="I300" s="81"/>
      <c r="J300" s="91">
        <f t="shared" ref="J300" si="174">G300+H300+I300</f>
        <v>0</v>
      </c>
      <c r="K300" s="61"/>
      <c r="L300" s="71"/>
      <c r="M300" s="81"/>
      <c r="N300" s="91">
        <f t="shared" ref="N300" si="175">K300+L300+M300</f>
        <v>0</v>
      </c>
      <c r="O300" s="61"/>
      <c r="P300" s="71"/>
      <c r="Q300" s="81"/>
      <c r="R300" s="91">
        <f t="shared" ref="R300" si="176">O300+P300+Q300</f>
        <v>0</v>
      </c>
      <c r="S300" s="61"/>
      <c r="T300" s="71"/>
      <c r="U300" s="81"/>
      <c r="V300" s="91">
        <f t="shared" ref="V300" si="177">S300+T300+U300</f>
        <v>0</v>
      </c>
      <c r="W300" s="61">
        <f t="shared" si="117"/>
        <v>0</v>
      </c>
      <c r="X300" s="71">
        <f t="shared" ref="X300" si="178">D300+H300+L300+P300+T300</f>
        <v>0</v>
      </c>
      <c r="Y300" s="81">
        <f t="shared" ref="Y300" si="179">E300+I300+M300+Q300+U300</f>
        <v>6</v>
      </c>
      <c r="Z300" s="91">
        <f t="shared" ref="Z300" si="180">F300+J300+N300+R300+V300</f>
        <v>6</v>
      </c>
      <c r="AA300" s="147"/>
      <c r="AB300" s="148" t="str">
        <f t="shared" si="121"/>
        <v>Silver (North Fork) Creek</v>
      </c>
      <c r="AC300" s="149"/>
    </row>
    <row r="301" spans="1:38" x14ac:dyDescent="0.25">
      <c r="A301" s="48" t="s">
        <v>229</v>
      </c>
      <c r="B301" s="49" t="s">
        <v>2</v>
      </c>
      <c r="C301" s="61"/>
      <c r="D301" s="71"/>
      <c r="E301" s="81"/>
      <c r="F301" s="91">
        <f t="shared" si="112"/>
        <v>0</v>
      </c>
      <c r="G301" s="61"/>
      <c r="H301" s="71"/>
      <c r="I301" s="81"/>
      <c r="J301" s="91">
        <f t="shared" si="113"/>
        <v>0</v>
      </c>
      <c r="K301" s="61"/>
      <c r="L301" s="71"/>
      <c r="M301" s="81"/>
      <c r="N301" s="91">
        <f t="shared" si="114"/>
        <v>0</v>
      </c>
      <c r="O301" s="61">
        <v>8.5</v>
      </c>
      <c r="P301" s="71">
        <v>4.5</v>
      </c>
      <c r="Q301" s="81"/>
      <c r="R301" s="91">
        <f t="shared" si="115"/>
        <v>13</v>
      </c>
      <c r="S301" s="61"/>
      <c r="T301" s="71"/>
      <c r="U301" s="81"/>
      <c r="V301" s="91">
        <f t="shared" si="116"/>
        <v>0</v>
      </c>
      <c r="W301" s="61">
        <f t="shared" si="117"/>
        <v>8.5</v>
      </c>
      <c r="X301" s="71">
        <f t="shared" si="118"/>
        <v>4.5</v>
      </c>
      <c r="Y301" s="81">
        <f t="shared" si="119"/>
        <v>0</v>
      </c>
      <c r="Z301" s="91">
        <f t="shared" si="120"/>
        <v>13</v>
      </c>
      <c r="AA301" s="98"/>
      <c r="AB301" s="53" t="str">
        <f t="shared" si="121"/>
        <v>Smith (North Fork) River</v>
      </c>
      <c r="AC301" s="35"/>
    </row>
    <row r="302" spans="1:38" x14ac:dyDescent="0.25">
      <c r="A302" s="48" t="s">
        <v>230</v>
      </c>
      <c r="B302" s="49" t="s">
        <v>2</v>
      </c>
      <c r="C302" s="61"/>
      <c r="D302" s="71"/>
      <c r="E302" s="81"/>
      <c r="F302" s="91">
        <f t="shared" si="112"/>
        <v>0</v>
      </c>
      <c r="G302" s="61"/>
      <c r="H302" s="71"/>
      <c r="I302" s="81"/>
      <c r="J302" s="91">
        <f t="shared" si="113"/>
        <v>0</v>
      </c>
      <c r="K302" s="61"/>
      <c r="L302" s="71"/>
      <c r="M302" s="81"/>
      <c r="N302" s="91">
        <f t="shared" si="114"/>
        <v>0</v>
      </c>
      <c r="O302" s="61"/>
      <c r="P302" s="71">
        <v>15</v>
      </c>
      <c r="Q302" s="81"/>
      <c r="R302" s="91">
        <f t="shared" si="115"/>
        <v>15</v>
      </c>
      <c r="S302" s="61"/>
      <c r="T302" s="71"/>
      <c r="U302" s="81"/>
      <c r="V302" s="91">
        <f t="shared" si="116"/>
        <v>0</v>
      </c>
      <c r="W302" s="61">
        <f t="shared" si="117"/>
        <v>0</v>
      </c>
      <c r="X302" s="71">
        <f t="shared" si="118"/>
        <v>15</v>
      </c>
      <c r="Y302" s="81">
        <f t="shared" si="119"/>
        <v>0</v>
      </c>
      <c r="Z302" s="91">
        <f t="shared" si="120"/>
        <v>15</v>
      </c>
      <c r="AA302" s="98"/>
      <c r="AB302" s="53" t="str">
        <f t="shared" si="121"/>
        <v>Sprague (North Fork) River</v>
      </c>
      <c r="AC302" s="35"/>
    </row>
    <row r="303" spans="1:38" x14ac:dyDescent="0.25">
      <c r="A303" s="146" t="s">
        <v>323</v>
      </c>
      <c r="B303" s="150" t="s">
        <v>12</v>
      </c>
      <c r="C303" s="61"/>
      <c r="D303" s="71">
        <v>1.1000000000000001</v>
      </c>
      <c r="E303" s="81"/>
      <c r="F303" s="91">
        <f t="shared" ref="F303" si="181">C303+D303+E303</f>
        <v>1.1000000000000001</v>
      </c>
      <c r="G303" s="61"/>
      <c r="H303" s="71"/>
      <c r="I303" s="81"/>
      <c r="J303" s="91">
        <f t="shared" ref="J303" si="182">G303+H303+I303</f>
        <v>0</v>
      </c>
      <c r="K303" s="61"/>
      <c r="L303" s="71"/>
      <c r="M303" s="81"/>
      <c r="N303" s="91">
        <f t="shared" ref="N303" si="183">K303+L303+M303</f>
        <v>0</v>
      </c>
      <c r="O303" s="61"/>
      <c r="P303" s="71"/>
      <c r="Q303" s="81"/>
      <c r="R303" s="91">
        <f t="shared" ref="R303" si="184">O303+P303+Q303</f>
        <v>0</v>
      </c>
      <c r="S303" s="61"/>
      <c r="T303" s="71"/>
      <c r="U303" s="81"/>
      <c r="V303" s="91">
        <f t="shared" ref="V303" si="185">S303+T303+U303</f>
        <v>0</v>
      </c>
      <c r="W303" s="61">
        <f t="shared" si="117"/>
        <v>0</v>
      </c>
      <c r="X303" s="71">
        <f t="shared" ref="X303" si="186">D303+H303+L303+P303+T303</f>
        <v>1.1000000000000001</v>
      </c>
      <c r="Y303" s="81">
        <f t="shared" ref="Y303" si="187">E303+I303+M303+Q303+U303</f>
        <v>0</v>
      </c>
      <c r="Z303" s="91">
        <f t="shared" ref="Z303" si="188">F303+J303+N303+R303+V303</f>
        <v>1.1000000000000001</v>
      </c>
      <c r="AA303" s="147"/>
      <c r="AB303" s="148" t="str">
        <f t="shared" si="121"/>
        <v>Spring Creek</v>
      </c>
      <c r="AC303" s="149"/>
    </row>
    <row r="304" spans="1:38" x14ac:dyDescent="0.25">
      <c r="A304" s="48" t="s">
        <v>231</v>
      </c>
      <c r="B304" s="49" t="s">
        <v>2</v>
      </c>
      <c r="C304" s="61"/>
      <c r="D304" s="71"/>
      <c r="E304" s="81"/>
      <c r="F304" s="91">
        <f t="shared" si="112"/>
        <v>0</v>
      </c>
      <c r="G304" s="61"/>
      <c r="H304" s="71"/>
      <c r="I304" s="81"/>
      <c r="J304" s="91">
        <f t="shared" si="113"/>
        <v>0</v>
      </c>
      <c r="K304" s="61"/>
      <c r="L304" s="71"/>
      <c r="M304" s="81"/>
      <c r="N304" s="91">
        <f t="shared" si="114"/>
        <v>0</v>
      </c>
      <c r="O304" s="61"/>
      <c r="P304" s="71">
        <v>50.4</v>
      </c>
      <c r="Q304" s="81">
        <v>8.6</v>
      </c>
      <c r="R304" s="91">
        <f t="shared" si="115"/>
        <v>59</v>
      </c>
      <c r="S304" s="61"/>
      <c r="T304" s="71"/>
      <c r="U304" s="81"/>
      <c r="V304" s="91">
        <f t="shared" si="116"/>
        <v>0</v>
      </c>
      <c r="W304" s="61">
        <f t="shared" si="117"/>
        <v>0</v>
      </c>
      <c r="X304" s="71">
        <f t="shared" si="118"/>
        <v>50.4</v>
      </c>
      <c r="Y304" s="81">
        <f t="shared" si="119"/>
        <v>8.6</v>
      </c>
      <c r="Z304" s="91">
        <f t="shared" si="120"/>
        <v>59</v>
      </c>
      <c r="AA304" s="98"/>
      <c r="AB304" s="53" t="str">
        <f t="shared" si="121"/>
        <v>Sycan River</v>
      </c>
      <c r="AC304" s="35"/>
    </row>
    <row r="305" spans="1:33" x14ac:dyDescent="0.25">
      <c r="A305" s="48" t="s">
        <v>232</v>
      </c>
      <c r="B305" s="49" t="s">
        <v>2</v>
      </c>
      <c r="C305" s="61"/>
      <c r="D305" s="71"/>
      <c r="E305" s="81"/>
      <c r="F305" s="91">
        <f t="shared" si="112"/>
        <v>0</v>
      </c>
      <c r="G305" s="61"/>
      <c r="H305" s="71"/>
      <c r="I305" s="81"/>
      <c r="J305" s="91">
        <f t="shared" si="113"/>
        <v>0</v>
      </c>
      <c r="K305" s="61"/>
      <c r="L305" s="71"/>
      <c r="M305" s="81"/>
      <c r="N305" s="91">
        <f t="shared" si="114"/>
        <v>0</v>
      </c>
      <c r="O305" s="61">
        <v>6.1</v>
      </c>
      <c r="P305" s="71">
        <v>34.200000000000003</v>
      </c>
      <c r="Q305" s="81"/>
      <c r="R305" s="91">
        <f t="shared" si="115"/>
        <v>40.300000000000004</v>
      </c>
      <c r="S305" s="61"/>
      <c r="T305" s="71"/>
      <c r="U305" s="81"/>
      <c r="V305" s="91">
        <f t="shared" si="116"/>
        <v>0</v>
      </c>
      <c r="W305" s="61">
        <f t="shared" si="117"/>
        <v>6.1</v>
      </c>
      <c r="X305" s="71">
        <f t="shared" si="118"/>
        <v>34.200000000000003</v>
      </c>
      <c r="Y305" s="81">
        <f t="shared" si="119"/>
        <v>0</v>
      </c>
      <c r="Z305" s="91">
        <f t="shared" si="120"/>
        <v>40.300000000000004</v>
      </c>
      <c r="AA305" s="98"/>
      <c r="AB305" s="53" t="str">
        <f t="shared" si="121"/>
        <v>Upper Rogue River</v>
      </c>
      <c r="AC305" s="35"/>
    </row>
    <row r="306" spans="1:33" x14ac:dyDescent="0.25">
      <c r="A306" s="146" t="s">
        <v>321</v>
      </c>
      <c r="B306" s="150" t="s">
        <v>12</v>
      </c>
      <c r="C306" s="61"/>
      <c r="D306" s="71"/>
      <c r="E306" s="81">
        <v>2.9</v>
      </c>
      <c r="F306" s="91">
        <f t="shared" ref="F306" si="189">C306+D306+E306</f>
        <v>2.9</v>
      </c>
      <c r="G306" s="61"/>
      <c r="H306" s="71"/>
      <c r="I306" s="81"/>
      <c r="J306" s="91">
        <f t="shared" ref="J306" si="190">G306+H306+I306</f>
        <v>0</v>
      </c>
      <c r="K306" s="61"/>
      <c r="L306" s="71"/>
      <c r="M306" s="81"/>
      <c r="N306" s="91">
        <f t="shared" ref="N306" si="191">K306+L306+M306</f>
        <v>0</v>
      </c>
      <c r="O306" s="61"/>
      <c r="P306" s="71"/>
      <c r="Q306" s="81"/>
      <c r="R306" s="91">
        <f t="shared" ref="R306" si="192">O306+P306+Q306</f>
        <v>0</v>
      </c>
      <c r="S306" s="61"/>
      <c r="T306" s="71"/>
      <c r="U306" s="81"/>
      <c r="V306" s="91">
        <f t="shared" ref="V306" si="193">S306+T306+U306</f>
        <v>0</v>
      </c>
      <c r="W306" s="61">
        <f t="shared" si="117"/>
        <v>0</v>
      </c>
      <c r="X306" s="71">
        <f t="shared" ref="X306" si="194">D306+H306+L306+P306+T306</f>
        <v>0</v>
      </c>
      <c r="Y306" s="81">
        <f t="shared" ref="Y306" si="195">E306+I306+M306+Q306+U306</f>
        <v>2.9</v>
      </c>
      <c r="Z306" s="91">
        <f t="shared" ref="Z306" si="196">F306+J306+N306+R306+V306</f>
        <v>2.9</v>
      </c>
      <c r="AA306" s="147"/>
      <c r="AB306" s="148" t="str">
        <f t="shared" si="121"/>
        <v>Walker Creek</v>
      </c>
      <c r="AC306" s="149"/>
    </row>
    <row r="307" spans="1:33" x14ac:dyDescent="0.25">
      <c r="A307" s="105" t="s">
        <v>233</v>
      </c>
      <c r="B307" s="49" t="s">
        <v>7</v>
      </c>
      <c r="C307" s="61"/>
      <c r="D307" s="71"/>
      <c r="E307" s="81">
        <v>4.0999999999999996</v>
      </c>
      <c r="F307" s="91">
        <f t="shared" si="112"/>
        <v>4.0999999999999996</v>
      </c>
      <c r="G307" s="61"/>
      <c r="H307" s="71"/>
      <c r="I307" s="81"/>
      <c r="J307" s="91">
        <f t="shared" si="113"/>
        <v>0</v>
      </c>
      <c r="K307" s="61"/>
      <c r="L307" s="71"/>
      <c r="M307" s="81"/>
      <c r="N307" s="91">
        <f t="shared" si="114"/>
        <v>0</v>
      </c>
      <c r="O307" s="61"/>
      <c r="P307" s="71"/>
      <c r="Q307" s="81"/>
      <c r="R307" s="91">
        <f t="shared" si="115"/>
        <v>0</v>
      </c>
      <c r="S307" s="61"/>
      <c r="T307" s="71"/>
      <c r="U307" s="81">
        <v>5.9</v>
      </c>
      <c r="V307" s="91">
        <f t="shared" si="116"/>
        <v>5.9</v>
      </c>
      <c r="W307" s="61">
        <f t="shared" si="117"/>
        <v>0</v>
      </c>
      <c r="X307" s="71">
        <f t="shared" si="118"/>
        <v>0</v>
      </c>
      <c r="Y307" s="81">
        <f t="shared" si="119"/>
        <v>10</v>
      </c>
      <c r="Z307" s="91">
        <f t="shared" si="120"/>
        <v>10</v>
      </c>
      <c r="AA307" s="98"/>
      <c r="AB307" s="53" t="str">
        <f t="shared" si="121"/>
        <v>Wallowa River</v>
      </c>
      <c r="AC307" s="35"/>
    </row>
    <row r="308" spans="1:33" x14ac:dyDescent="0.25">
      <c r="A308" s="151" t="s">
        <v>317</v>
      </c>
      <c r="B308" s="150" t="s">
        <v>4</v>
      </c>
      <c r="C308" s="61">
        <v>4.2</v>
      </c>
      <c r="D308" s="71"/>
      <c r="E308" s="81"/>
      <c r="F308" s="91">
        <f t="shared" ref="F308" si="197">C308+D308+E308</f>
        <v>4.2</v>
      </c>
      <c r="G308" s="61"/>
      <c r="H308" s="71"/>
      <c r="I308" s="81"/>
      <c r="J308" s="91">
        <f t="shared" ref="J308" si="198">G308+H308+I308</f>
        <v>0</v>
      </c>
      <c r="K308" s="61"/>
      <c r="L308" s="71"/>
      <c r="M308" s="81"/>
      <c r="N308" s="91">
        <f t="shared" ref="N308" si="199">K308+L308+M308</f>
        <v>0</v>
      </c>
      <c r="O308" s="61">
        <v>5.9</v>
      </c>
      <c r="P308" s="71"/>
      <c r="Q308" s="81"/>
      <c r="R308" s="91">
        <f t="shared" ref="R308" si="200">O308+P308+Q308</f>
        <v>5.9</v>
      </c>
      <c r="S308" s="61"/>
      <c r="T308" s="71"/>
      <c r="U308" s="81"/>
      <c r="V308" s="91">
        <f t="shared" ref="V308" si="201">S308+T308+U308</f>
        <v>0</v>
      </c>
      <c r="W308" s="61">
        <f t="shared" si="117"/>
        <v>10.100000000000001</v>
      </c>
      <c r="X308" s="71">
        <f t="shared" ref="X308" si="202">D308+H308+L308+P308+T308</f>
        <v>0</v>
      </c>
      <c r="Y308" s="81">
        <f t="shared" ref="Y308" si="203">E308+I308+M308+Q308+U308</f>
        <v>0</v>
      </c>
      <c r="Z308" s="91">
        <f t="shared" ref="Z308" si="204">F308+J308+N308+R308+V308</f>
        <v>10.100000000000001</v>
      </c>
      <c r="AA308" s="147"/>
      <c r="AB308" s="148" t="str">
        <f t="shared" si="121"/>
        <v>Wasson Creek</v>
      </c>
      <c r="AC308" s="149"/>
    </row>
    <row r="309" spans="1:33" x14ac:dyDescent="0.25">
      <c r="A309" s="48" t="s">
        <v>234</v>
      </c>
      <c r="B309" s="49" t="s">
        <v>2</v>
      </c>
      <c r="C309" s="61"/>
      <c r="D309" s="71"/>
      <c r="E309" s="81"/>
      <c r="F309" s="91">
        <f t="shared" si="112"/>
        <v>0</v>
      </c>
      <c r="G309" s="61"/>
      <c r="H309" s="71"/>
      <c r="I309" s="81"/>
      <c r="J309" s="91">
        <f t="shared" si="113"/>
        <v>0</v>
      </c>
      <c r="K309" s="61"/>
      <c r="L309" s="71"/>
      <c r="M309" s="81"/>
      <c r="N309" s="91">
        <f t="shared" si="114"/>
        <v>0</v>
      </c>
      <c r="O309" s="61">
        <v>18.7</v>
      </c>
      <c r="P309" s="71">
        <v>2.7</v>
      </c>
      <c r="Q309" s="81">
        <v>0.2</v>
      </c>
      <c r="R309" s="91">
        <f t="shared" si="115"/>
        <v>21.599999999999998</v>
      </c>
      <c r="S309" s="61"/>
      <c r="T309" s="71"/>
      <c r="U309" s="81"/>
      <c r="V309" s="91">
        <f t="shared" si="116"/>
        <v>0</v>
      </c>
      <c r="W309" s="61">
        <f t="shared" si="117"/>
        <v>18.7</v>
      </c>
      <c r="X309" s="71">
        <f t="shared" si="118"/>
        <v>2.7</v>
      </c>
      <c r="Y309" s="81">
        <f t="shared" si="119"/>
        <v>0.2</v>
      </c>
      <c r="Z309" s="91">
        <f t="shared" si="120"/>
        <v>21.599999999999998</v>
      </c>
      <c r="AA309" s="98"/>
      <c r="AB309" s="53" t="str">
        <f t="shared" si="121"/>
        <v>Wenaha River</v>
      </c>
      <c r="AC309" s="35"/>
    </row>
    <row r="310" spans="1:33" x14ac:dyDescent="0.25">
      <c r="A310" s="48" t="s">
        <v>235</v>
      </c>
      <c r="B310" s="49" t="s">
        <v>12</v>
      </c>
      <c r="C310" s="61">
        <v>57.6</v>
      </c>
      <c r="D310" s="71"/>
      <c r="E310" s="81"/>
      <c r="F310" s="91">
        <f t="shared" si="112"/>
        <v>57.6</v>
      </c>
      <c r="G310" s="61"/>
      <c r="H310" s="71"/>
      <c r="I310" s="81"/>
      <c r="J310" s="91">
        <f t="shared" si="113"/>
        <v>0</v>
      </c>
      <c r="K310" s="61"/>
      <c r="L310" s="71"/>
      <c r="M310" s="81"/>
      <c r="N310" s="91">
        <f t="shared" si="114"/>
        <v>0</v>
      </c>
      <c r="O310" s="61"/>
      <c r="P310" s="71"/>
      <c r="Q310" s="81"/>
      <c r="R310" s="91">
        <f t="shared" si="115"/>
        <v>0</v>
      </c>
      <c r="S310" s="61"/>
      <c r="T310" s="71"/>
      <c r="U310" s="81"/>
      <c r="V310" s="91">
        <f t="shared" si="116"/>
        <v>0</v>
      </c>
      <c r="W310" s="61">
        <f t="shared" si="117"/>
        <v>57.6</v>
      </c>
      <c r="X310" s="71">
        <f t="shared" si="118"/>
        <v>0</v>
      </c>
      <c r="Y310" s="81">
        <f t="shared" si="119"/>
        <v>0</v>
      </c>
      <c r="Z310" s="91">
        <f t="shared" si="120"/>
        <v>57.6</v>
      </c>
      <c r="AA310" s="98"/>
      <c r="AB310" s="53" t="str">
        <f t="shared" si="121"/>
        <v>West Little Owyhee River</v>
      </c>
      <c r="AC310" s="35"/>
    </row>
    <row r="311" spans="1:33" x14ac:dyDescent="0.25">
      <c r="A311" s="48" t="s">
        <v>236</v>
      </c>
      <c r="B311" s="49" t="s">
        <v>4</v>
      </c>
      <c r="C311" s="61"/>
      <c r="D311" s="71">
        <v>17.8</v>
      </c>
      <c r="E311" s="81">
        <v>6.9</v>
      </c>
      <c r="F311" s="91">
        <f t="shared" si="112"/>
        <v>24.700000000000003</v>
      </c>
      <c r="G311" s="61"/>
      <c r="H311" s="71"/>
      <c r="I311" s="81"/>
      <c r="J311" s="91">
        <f t="shared" si="113"/>
        <v>0</v>
      </c>
      <c r="K311" s="61"/>
      <c r="L311" s="71"/>
      <c r="M311" s="81"/>
      <c r="N311" s="91">
        <f t="shared" si="114"/>
        <v>0</v>
      </c>
      <c r="O311" s="61"/>
      <c r="P311" s="71">
        <v>6.5</v>
      </c>
      <c r="Q311" s="81">
        <v>15.6</v>
      </c>
      <c r="R311" s="91">
        <f t="shared" si="115"/>
        <v>22.1</v>
      </c>
      <c r="S311" s="61"/>
      <c r="T311" s="71"/>
      <c r="U311" s="81"/>
      <c r="V311" s="91">
        <f t="shared" si="116"/>
        <v>0</v>
      </c>
      <c r="W311" s="61">
        <f t="shared" si="117"/>
        <v>0</v>
      </c>
      <c r="X311" s="71">
        <f t="shared" si="118"/>
        <v>24.3</v>
      </c>
      <c r="Y311" s="81">
        <f t="shared" si="119"/>
        <v>22.5</v>
      </c>
      <c r="Z311" s="91">
        <f t="shared" si="120"/>
        <v>46.800000000000004</v>
      </c>
      <c r="AA311" s="98"/>
      <c r="AB311" s="53" t="str">
        <f t="shared" si="121"/>
        <v>White River</v>
      </c>
      <c r="AC311" s="35"/>
    </row>
    <row r="312" spans="1:33" x14ac:dyDescent="0.25">
      <c r="A312" s="48" t="s">
        <v>315</v>
      </c>
      <c r="B312" s="49" t="s">
        <v>2</v>
      </c>
      <c r="C312" s="61"/>
      <c r="D312" s="71"/>
      <c r="E312" s="81"/>
      <c r="F312" s="91">
        <f>C312+D312+E312</f>
        <v>0</v>
      </c>
      <c r="G312" s="61"/>
      <c r="H312" s="71"/>
      <c r="I312" s="81"/>
      <c r="J312" s="91">
        <f>G312+H312+I312</f>
        <v>0</v>
      </c>
      <c r="K312" s="61"/>
      <c r="L312" s="71"/>
      <c r="M312" s="81"/>
      <c r="N312" s="91">
        <f>K312+L312+M312</f>
        <v>0</v>
      </c>
      <c r="O312" s="61">
        <v>45.2</v>
      </c>
      <c r="P312" s="71">
        <v>8.8000000000000007</v>
      </c>
      <c r="Q312" s="81"/>
      <c r="R312" s="91">
        <f>O312+P312+Q312</f>
        <v>54</v>
      </c>
      <c r="S312" s="61"/>
      <c r="T312" s="71"/>
      <c r="U312" s="81"/>
      <c r="V312" s="91">
        <f>S312+T312+U312</f>
        <v>0</v>
      </c>
      <c r="W312" s="61">
        <f t="shared" si="117"/>
        <v>45.2</v>
      </c>
      <c r="X312" s="71">
        <f>D312+H312+L312+P312+T312</f>
        <v>8.8000000000000007</v>
      </c>
      <c r="Y312" s="81">
        <f>E312+I312+M312+Q312+U312</f>
        <v>0</v>
      </c>
      <c r="Z312" s="91">
        <f>F312+J312+N312+R312+V312</f>
        <v>54</v>
      </c>
      <c r="AA312" s="98"/>
      <c r="AB312" s="53" t="str">
        <f>A312</f>
        <v>Whychus Creek</v>
      </c>
      <c r="AC312" s="35"/>
    </row>
    <row r="313" spans="1:33" x14ac:dyDescent="0.25">
      <c r="A313" s="53" t="s">
        <v>97</v>
      </c>
      <c r="B313" s="49" t="s">
        <v>12</v>
      </c>
      <c r="C313" s="61">
        <v>13.9</v>
      </c>
      <c r="D313" s="71"/>
      <c r="E313" s="81"/>
      <c r="F313" s="91">
        <f t="shared" si="112"/>
        <v>13.9</v>
      </c>
      <c r="G313" s="61"/>
      <c r="H313" s="71"/>
      <c r="I313" s="81"/>
      <c r="J313" s="91">
        <f t="shared" si="113"/>
        <v>0</v>
      </c>
      <c r="K313" s="61"/>
      <c r="L313" s="71"/>
      <c r="M313" s="81"/>
      <c r="N313" s="91">
        <f t="shared" si="114"/>
        <v>0</v>
      </c>
      <c r="O313" s="61"/>
      <c r="P313" s="71"/>
      <c r="Q313" s="81"/>
      <c r="R313" s="91">
        <f t="shared" si="115"/>
        <v>0</v>
      </c>
      <c r="S313" s="61"/>
      <c r="T313" s="71"/>
      <c r="U313" s="81"/>
      <c r="V313" s="91">
        <f t="shared" si="116"/>
        <v>0</v>
      </c>
      <c r="W313" s="61">
        <f t="shared" si="117"/>
        <v>13.9</v>
      </c>
      <c r="X313" s="71">
        <f t="shared" si="118"/>
        <v>0</v>
      </c>
      <c r="Y313" s="81">
        <f t="shared" si="119"/>
        <v>0</v>
      </c>
      <c r="Z313" s="91">
        <f t="shared" si="120"/>
        <v>13.9</v>
      </c>
      <c r="AA313" s="98"/>
      <c r="AB313" s="53" t="str">
        <f t="shared" si="121"/>
        <v>Wildhorse and Kiger Creeks</v>
      </c>
      <c r="AC313" s="35"/>
    </row>
    <row r="314" spans="1:33" s="15" customFormat="1" x14ac:dyDescent="0.25">
      <c r="A314" s="48" t="s">
        <v>237</v>
      </c>
      <c r="B314" s="49" t="s">
        <v>2</v>
      </c>
      <c r="C314" s="61"/>
      <c r="D314" s="71"/>
      <c r="E314" s="81"/>
      <c r="F314" s="91">
        <f t="shared" si="112"/>
        <v>0</v>
      </c>
      <c r="G314" s="61"/>
      <c r="H314" s="71"/>
      <c r="I314" s="81"/>
      <c r="J314" s="91">
        <f t="shared" si="113"/>
        <v>0</v>
      </c>
      <c r="K314" s="61"/>
      <c r="L314" s="71"/>
      <c r="M314" s="81"/>
      <c r="N314" s="91">
        <f t="shared" si="114"/>
        <v>0</v>
      </c>
      <c r="O314" s="61">
        <v>8.8000000000000007</v>
      </c>
      <c r="P314" s="71">
        <v>6.5</v>
      </c>
      <c r="Q314" s="81">
        <v>27</v>
      </c>
      <c r="R314" s="91">
        <f t="shared" si="115"/>
        <v>42.3</v>
      </c>
      <c r="S314" s="61"/>
      <c r="T314" s="71"/>
      <c r="U314" s="81"/>
      <c r="V314" s="91">
        <f t="shared" si="116"/>
        <v>0</v>
      </c>
      <c r="W314" s="61">
        <f t="shared" ref="W314:W315" si="205">C314+G314+K314+O314+S314</f>
        <v>8.8000000000000007</v>
      </c>
      <c r="X314" s="71">
        <f t="shared" si="118"/>
        <v>6.5</v>
      </c>
      <c r="Y314" s="81">
        <f t="shared" si="119"/>
        <v>27</v>
      </c>
      <c r="Z314" s="91">
        <f t="shared" si="120"/>
        <v>42.3</v>
      </c>
      <c r="AA314" s="98"/>
      <c r="AB314" s="53" t="str">
        <f t="shared" si="121"/>
        <v>Willamette (North Fork Middle Fork) River</v>
      </c>
      <c r="AC314" s="35"/>
      <c r="AG314" s="16"/>
    </row>
    <row r="315" spans="1:33" s="15" customFormat="1" x14ac:dyDescent="0.25">
      <c r="A315" s="48" t="s">
        <v>256</v>
      </c>
      <c r="B315" s="49" t="s">
        <v>2</v>
      </c>
      <c r="C315" s="61"/>
      <c r="D315" s="71"/>
      <c r="E315" s="81"/>
      <c r="F315" s="91">
        <f t="shared" si="112"/>
        <v>0</v>
      </c>
      <c r="G315" s="61"/>
      <c r="H315" s="71"/>
      <c r="I315" s="81"/>
      <c r="J315" s="91">
        <f t="shared" si="113"/>
        <v>0</v>
      </c>
      <c r="K315" s="61"/>
      <c r="L315" s="71"/>
      <c r="M315" s="81"/>
      <c r="N315" s="91">
        <f t="shared" si="114"/>
        <v>0</v>
      </c>
      <c r="O315" s="61">
        <v>4.3</v>
      </c>
      <c r="P315" s="71"/>
      <c r="Q315" s="81"/>
      <c r="R315" s="91">
        <f t="shared" si="115"/>
        <v>4.3</v>
      </c>
      <c r="S315" s="61"/>
      <c r="T315" s="71"/>
      <c r="U315" s="81"/>
      <c r="V315" s="91">
        <f>S315+T315+U315</f>
        <v>0</v>
      </c>
      <c r="W315" s="61">
        <f t="shared" si="205"/>
        <v>4.3</v>
      </c>
      <c r="X315" s="71">
        <f>D315+H315+L315+P315+T315</f>
        <v>0</v>
      </c>
      <c r="Y315" s="81">
        <f>E315+I315+M315+Q315+U315</f>
        <v>0</v>
      </c>
      <c r="Z315" s="91">
        <f>F315+J315+N315+R315+V315</f>
        <v>4.3</v>
      </c>
      <c r="AA315" s="98"/>
      <c r="AB315" s="53" t="str">
        <f t="shared" si="121"/>
        <v>Zigzag River</v>
      </c>
      <c r="AC315" s="35"/>
      <c r="AG315" s="16"/>
    </row>
    <row r="316" spans="1:33" x14ac:dyDescent="0.25">
      <c r="A316" s="50" t="s">
        <v>0</v>
      </c>
      <c r="B316" s="50"/>
      <c r="C316" s="62"/>
      <c r="D316" s="72"/>
      <c r="E316" s="82"/>
      <c r="F316" s="92"/>
      <c r="G316" s="62"/>
      <c r="H316" s="72"/>
      <c r="I316" s="82"/>
      <c r="J316" s="92"/>
      <c r="K316" s="62"/>
      <c r="L316" s="72"/>
      <c r="M316" s="82"/>
      <c r="N316" s="92"/>
      <c r="O316" s="62"/>
      <c r="P316" s="72"/>
      <c r="Q316" s="82"/>
      <c r="R316" s="92"/>
      <c r="S316" s="62"/>
      <c r="T316" s="72"/>
      <c r="U316" s="82"/>
      <c r="V316" s="92"/>
      <c r="W316" s="62">
        <f>SUM(W250:W315)</f>
        <v>829.80000000000007</v>
      </c>
      <c r="X316" s="72">
        <f>SUM(X250:X315)</f>
        <v>411.7</v>
      </c>
      <c r="Y316" s="82">
        <f>SUM(Y250:Y315)</f>
        <v>889</v>
      </c>
      <c r="Z316" s="92">
        <f>SUM(Z250:Z315)</f>
        <v>2130.5</v>
      </c>
      <c r="AA316" s="99">
        <f>COUNT(Z250:Z315)</f>
        <v>66</v>
      </c>
      <c r="AB316" s="50" t="s">
        <v>24</v>
      </c>
      <c r="AC316" s="35" t="s">
        <v>273</v>
      </c>
    </row>
    <row r="317" spans="1:33" s="9" customFormat="1" ht="16.3" x14ac:dyDescent="0.3">
      <c r="A317" s="48"/>
      <c r="B317" s="49"/>
      <c r="C317" s="61"/>
      <c r="D317" s="71"/>
      <c r="E317" s="81"/>
      <c r="F317" s="91"/>
      <c r="G317" s="61"/>
      <c r="H317" s="71"/>
      <c r="I317" s="81"/>
      <c r="J317" s="91"/>
      <c r="K317" s="61"/>
      <c r="L317" s="71"/>
      <c r="M317" s="81"/>
      <c r="N317" s="91"/>
      <c r="O317" s="61"/>
      <c r="P317" s="71"/>
      <c r="Q317" s="81"/>
      <c r="R317" s="91"/>
      <c r="S317" s="61"/>
      <c r="T317" s="71"/>
      <c r="U317" s="81"/>
      <c r="V317" s="91"/>
      <c r="W317" s="61"/>
      <c r="X317" s="71"/>
      <c r="Y317" s="81"/>
      <c r="Z317" s="91"/>
      <c r="AA317" s="98"/>
      <c r="AB317" s="53"/>
      <c r="AC317" s="35"/>
      <c r="AG317" s="11"/>
    </row>
    <row r="318" spans="1:33" ht="16.3" x14ac:dyDescent="0.3">
      <c r="A318" s="47" t="s">
        <v>50</v>
      </c>
      <c r="B318" s="47"/>
      <c r="C318" s="60"/>
      <c r="D318" s="70"/>
      <c r="E318" s="80"/>
      <c r="F318" s="90"/>
      <c r="G318" s="60"/>
      <c r="H318" s="70"/>
      <c r="I318" s="80"/>
      <c r="J318" s="90"/>
      <c r="K318" s="60"/>
      <c r="L318" s="70"/>
      <c r="M318" s="80"/>
      <c r="N318" s="90"/>
      <c r="O318" s="60"/>
      <c r="P318" s="70"/>
      <c r="Q318" s="80"/>
      <c r="R318" s="90"/>
      <c r="S318" s="60"/>
      <c r="T318" s="70"/>
      <c r="U318" s="80"/>
      <c r="V318" s="90"/>
      <c r="W318" s="60"/>
      <c r="X318" s="70"/>
      <c r="Y318" s="80"/>
      <c r="Z318" s="90"/>
      <c r="AA318" s="97"/>
      <c r="AB318" s="47"/>
      <c r="AC318" s="35"/>
    </row>
    <row r="319" spans="1:33" x14ac:dyDescent="0.25">
      <c r="A319" s="48" t="s">
        <v>238</v>
      </c>
      <c r="B319" s="49" t="s">
        <v>2</v>
      </c>
      <c r="C319" s="61"/>
      <c r="D319" s="71"/>
      <c r="E319" s="81"/>
      <c r="F319" s="91">
        <f>C319+D319+E319</f>
        <v>0</v>
      </c>
      <c r="G319" s="61"/>
      <c r="H319" s="71"/>
      <c r="I319" s="81"/>
      <c r="J319" s="91">
        <f>G319+H319+I319</f>
        <v>0</v>
      </c>
      <c r="K319" s="61"/>
      <c r="L319" s="71"/>
      <c r="M319" s="81"/>
      <c r="N319" s="91">
        <f>K319+L319+M319</f>
        <v>0</v>
      </c>
      <c r="O319" s="61"/>
      <c r="P319" s="71"/>
      <c r="Q319" s="81">
        <v>86.6</v>
      </c>
      <c r="R319" s="91">
        <f>O319+P319+Q319</f>
        <v>86.6</v>
      </c>
      <c r="S319" s="61"/>
      <c r="T319" s="71"/>
      <c r="U319" s="81"/>
      <c r="V319" s="91">
        <f>S319+T319+U319</f>
        <v>0</v>
      </c>
      <c r="W319" s="61">
        <f t="shared" ref="W319:W320" si="206">C319+G319+K319+O319+S319</f>
        <v>0</v>
      </c>
      <c r="X319" s="71">
        <f t="shared" ref="X319:Z320" si="207">D319+H319+L319+P319+T319</f>
        <v>0</v>
      </c>
      <c r="Y319" s="81">
        <f t="shared" si="207"/>
        <v>86.6</v>
      </c>
      <c r="Z319" s="91">
        <f t="shared" si="207"/>
        <v>86.6</v>
      </c>
      <c r="AA319" s="98"/>
      <c r="AB319" s="53" t="str">
        <f t="shared" ref="AB319:AB320" si="208">A319</f>
        <v>Allegheny River</v>
      </c>
      <c r="AC319" s="35"/>
    </row>
    <row r="320" spans="1:33" s="15" customFormat="1" x14ac:dyDescent="0.25">
      <c r="A320" s="48" t="s">
        <v>239</v>
      </c>
      <c r="B320" s="49" t="s">
        <v>2</v>
      </c>
      <c r="C320" s="61"/>
      <c r="D320" s="71"/>
      <c r="E320" s="81"/>
      <c r="F320" s="91">
        <f>C320+D320+E320</f>
        <v>0</v>
      </c>
      <c r="G320" s="61"/>
      <c r="H320" s="71"/>
      <c r="I320" s="81"/>
      <c r="J320" s="91">
        <f>G320+H320+I320</f>
        <v>0</v>
      </c>
      <c r="K320" s="61"/>
      <c r="L320" s="71"/>
      <c r="M320" s="81"/>
      <c r="N320" s="91">
        <f>K320+L320+M320</f>
        <v>0</v>
      </c>
      <c r="O320" s="61"/>
      <c r="P320" s="71">
        <v>17.100000000000001</v>
      </c>
      <c r="Q320" s="81">
        <v>34.6</v>
      </c>
      <c r="R320" s="91">
        <f>O320+P320+Q320</f>
        <v>51.7</v>
      </c>
      <c r="S320" s="61"/>
      <c r="T320" s="71"/>
      <c r="U320" s="81"/>
      <c r="V320" s="91">
        <f>S320+T320+U320</f>
        <v>0</v>
      </c>
      <c r="W320" s="61">
        <f t="shared" si="206"/>
        <v>0</v>
      </c>
      <c r="X320" s="71">
        <f t="shared" si="207"/>
        <v>17.100000000000001</v>
      </c>
      <c r="Y320" s="81">
        <f t="shared" si="207"/>
        <v>34.6</v>
      </c>
      <c r="Z320" s="91">
        <f t="shared" si="207"/>
        <v>51.7</v>
      </c>
      <c r="AA320" s="98"/>
      <c r="AB320" s="53" t="str">
        <f t="shared" si="208"/>
        <v>Clarion River</v>
      </c>
      <c r="AC320" s="35"/>
      <c r="AG320" s="16"/>
    </row>
    <row r="321" spans="1:33" x14ac:dyDescent="0.25">
      <c r="A321" s="50" t="s">
        <v>0</v>
      </c>
      <c r="B321" s="50"/>
      <c r="C321" s="62"/>
      <c r="D321" s="72"/>
      <c r="E321" s="82"/>
      <c r="F321" s="92"/>
      <c r="G321" s="62"/>
      <c r="H321" s="72"/>
      <c r="I321" s="82"/>
      <c r="J321" s="92"/>
      <c r="K321" s="62"/>
      <c r="L321" s="72"/>
      <c r="M321" s="82"/>
      <c r="N321" s="92"/>
      <c r="O321" s="62"/>
      <c r="P321" s="72"/>
      <c r="Q321" s="82"/>
      <c r="R321" s="92"/>
      <c r="S321" s="62"/>
      <c r="T321" s="72"/>
      <c r="U321" s="82"/>
      <c r="V321" s="92"/>
      <c r="W321" s="62">
        <f>SUM(W319:W320)</f>
        <v>0</v>
      </c>
      <c r="X321" s="72">
        <f>SUM(X319:X320)</f>
        <v>17.100000000000001</v>
      </c>
      <c r="Y321" s="82">
        <f>SUM(Y319:Y320)</f>
        <v>121.19999999999999</v>
      </c>
      <c r="Z321" s="92">
        <f>SUM(Z319:Z320)</f>
        <v>138.30000000000001</v>
      </c>
      <c r="AA321" s="99">
        <f>COUNT(Z319:Z320)</f>
        <v>2</v>
      </c>
      <c r="AB321" s="50" t="s">
        <v>50</v>
      </c>
      <c r="AC321" s="35" t="s">
        <v>276</v>
      </c>
    </row>
    <row r="322" spans="1:33" s="9" customFormat="1" ht="16.3" x14ac:dyDescent="0.3">
      <c r="A322" s="48"/>
      <c r="B322" s="49"/>
      <c r="C322" s="61"/>
      <c r="D322" s="71"/>
      <c r="E322" s="81"/>
      <c r="F322" s="91"/>
      <c r="G322" s="61"/>
      <c r="H322" s="71"/>
      <c r="I322" s="81"/>
      <c r="J322" s="91"/>
      <c r="K322" s="61"/>
      <c r="L322" s="71"/>
      <c r="M322" s="81"/>
      <c r="N322" s="91"/>
      <c r="O322" s="61"/>
      <c r="P322" s="71"/>
      <c r="Q322" s="81"/>
      <c r="R322" s="91"/>
      <c r="S322" s="61"/>
      <c r="T322" s="71"/>
      <c r="U322" s="81"/>
      <c r="V322" s="91"/>
      <c r="W322" s="61"/>
      <c r="X322" s="71"/>
      <c r="Y322" s="81"/>
      <c r="Z322" s="91"/>
      <c r="AA322" s="98"/>
      <c r="AB322" s="53"/>
      <c r="AC322" s="35"/>
      <c r="AG322" s="11"/>
    </row>
    <row r="323" spans="1:33" ht="16.3" x14ac:dyDescent="0.3">
      <c r="A323" s="47" t="s">
        <v>51</v>
      </c>
      <c r="B323" s="47"/>
      <c r="C323" s="60"/>
      <c r="D323" s="70"/>
      <c r="E323" s="80"/>
      <c r="F323" s="90"/>
      <c r="G323" s="60"/>
      <c r="H323" s="70"/>
      <c r="I323" s="80"/>
      <c r="J323" s="90"/>
      <c r="K323" s="60"/>
      <c r="L323" s="70"/>
      <c r="M323" s="80"/>
      <c r="N323" s="90"/>
      <c r="O323" s="60"/>
      <c r="P323" s="70"/>
      <c r="Q323" s="80"/>
      <c r="R323" s="90"/>
      <c r="S323" s="60"/>
      <c r="T323" s="70"/>
      <c r="U323" s="80"/>
      <c r="V323" s="90"/>
      <c r="W323" s="60"/>
      <c r="X323" s="70"/>
      <c r="Y323" s="80"/>
      <c r="Z323" s="90"/>
      <c r="AA323" s="97"/>
      <c r="AB323" s="47"/>
      <c r="AC323" s="35"/>
    </row>
    <row r="324" spans="1:33" x14ac:dyDescent="0.25">
      <c r="A324" s="53" t="s">
        <v>98</v>
      </c>
      <c r="B324" s="49" t="s">
        <v>2</v>
      </c>
      <c r="C324" s="61"/>
      <c r="D324" s="71"/>
      <c r="E324" s="81"/>
      <c r="F324" s="91">
        <f>C324+D324+E324</f>
        <v>0</v>
      </c>
      <c r="G324" s="61"/>
      <c r="H324" s="71"/>
      <c r="I324" s="81"/>
      <c r="J324" s="91">
        <f>G324+H324+I324</f>
        <v>0</v>
      </c>
      <c r="K324" s="61"/>
      <c r="L324" s="71"/>
      <c r="M324" s="81"/>
      <c r="N324" s="91">
        <f>K324+L324+M324</f>
        <v>0</v>
      </c>
      <c r="O324" s="61"/>
      <c r="P324" s="71">
        <v>1.2</v>
      </c>
      <c r="Q324" s="81">
        <v>0.9</v>
      </c>
      <c r="R324" s="91">
        <f>O324+P324+Q324</f>
        <v>2.1</v>
      </c>
      <c r="S324" s="61"/>
      <c r="T324" s="71"/>
      <c r="U324" s="81"/>
      <c r="V324" s="91">
        <f>S324+T324+U324</f>
        <v>0</v>
      </c>
      <c r="W324" s="61">
        <f t="shared" ref="W324:W326" si="209">C324+G324+K324+O324+S324</f>
        <v>0</v>
      </c>
      <c r="X324" s="71">
        <f t="shared" ref="X324:Z326" si="210">D324+H324+L324+P324+T324</f>
        <v>1.2</v>
      </c>
      <c r="Y324" s="81">
        <f t="shared" si="210"/>
        <v>0.9</v>
      </c>
      <c r="Z324" s="91">
        <f t="shared" si="210"/>
        <v>2.1</v>
      </c>
      <c r="AA324" s="98"/>
      <c r="AB324" s="53" t="str">
        <f t="shared" ref="AB324:AB326" si="211">A324</f>
        <v>Rio de la Mina</v>
      </c>
      <c r="AC324" s="35"/>
    </row>
    <row r="325" spans="1:33" x14ac:dyDescent="0.25">
      <c r="A325" s="53" t="s">
        <v>99</v>
      </c>
      <c r="B325" s="49" t="s">
        <v>2</v>
      </c>
      <c r="C325" s="61"/>
      <c r="D325" s="71"/>
      <c r="E325" s="81"/>
      <c r="F325" s="91">
        <f>C325+D325+E325</f>
        <v>0</v>
      </c>
      <c r="G325" s="61"/>
      <c r="H325" s="71"/>
      <c r="I325" s="81"/>
      <c r="J325" s="91">
        <f>G325+H325+I325</f>
        <v>0</v>
      </c>
      <c r="K325" s="61"/>
      <c r="L325" s="71"/>
      <c r="M325" s="81"/>
      <c r="N325" s="91">
        <f>K325+L325+M325</f>
        <v>0</v>
      </c>
      <c r="O325" s="61"/>
      <c r="P325" s="71">
        <v>2.2999999999999998</v>
      </c>
      <c r="Q325" s="81"/>
      <c r="R325" s="91">
        <f>O325+P325+Q325</f>
        <v>2.2999999999999998</v>
      </c>
      <c r="S325" s="61"/>
      <c r="T325" s="71"/>
      <c r="U325" s="81"/>
      <c r="V325" s="91">
        <f>S325+T325+U325</f>
        <v>0</v>
      </c>
      <c r="W325" s="61">
        <f t="shared" si="209"/>
        <v>0</v>
      </c>
      <c r="X325" s="71">
        <f t="shared" si="210"/>
        <v>2.2999999999999998</v>
      </c>
      <c r="Y325" s="81">
        <f t="shared" si="210"/>
        <v>0</v>
      </c>
      <c r="Z325" s="91">
        <f t="shared" si="210"/>
        <v>2.2999999999999998</v>
      </c>
      <c r="AA325" s="98"/>
      <c r="AB325" s="53" t="str">
        <f t="shared" si="211"/>
        <v>Rio Icacos</v>
      </c>
      <c r="AC325" s="35"/>
    </row>
    <row r="326" spans="1:33" s="15" customFormat="1" x14ac:dyDescent="0.25">
      <c r="A326" s="53" t="s">
        <v>100</v>
      </c>
      <c r="B326" s="49" t="s">
        <v>2</v>
      </c>
      <c r="C326" s="61"/>
      <c r="D326" s="71"/>
      <c r="E326" s="81"/>
      <c r="F326" s="91">
        <f>C326+D326+E326</f>
        <v>0</v>
      </c>
      <c r="G326" s="61"/>
      <c r="H326" s="71"/>
      <c r="I326" s="81"/>
      <c r="J326" s="91">
        <f>G326+H326+I326</f>
        <v>0</v>
      </c>
      <c r="K326" s="61"/>
      <c r="L326" s="71"/>
      <c r="M326" s="81"/>
      <c r="N326" s="91">
        <f>K326+L326+M326</f>
        <v>0</v>
      </c>
      <c r="O326" s="61">
        <v>2.1</v>
      </c>
      <c r="P326" s="71">
        <v>1.4</v>
      </c>
      <c r="Q326" s="81">
        <v>1</v>
      </c>
      <c r="R326" s="91">
        <f>O326+P326+Q326</f>
        <v>4.5</v>
      </c>
      <c r="S326" s="61"/>
      <c r="T326" s="71"/>
      <c r="U326" s="81"/>
      <c r="V326" s="91">
        <f>S326+T326+U326</f>
        <v>0</v>
      </c>
      <c r="W326" s="61">
        <f t="shared" si="209"/>
        <v>2.1</v>
      </c>
      <c r="X326" s="71">
        <f t="shared" si="210"/>
        <v>1.4</v>
      </c>
      <c r="Y326" s="81">
        <f t="shared" si="210"/>
        <v>1</v>
      </c>
      <c r="Z326" s="91">
        <f t="shared" si="210"/>
        <v>4.5</v>
      </c>
      <c r="AA326" s="98"/>
      <c r="AB326" s="53" t="str">
        <f t="shared" si="211"/>
        <v>Rio Mameyes</v>
      </c>
      <c r="AC326" s="35"/>
      <c r="AG326" s="16"/>
    </row>
    <row r="327" spans="1:33" x14ac:dyDescent="0.25">
      <c r="A327" s="50" t="s">
        <v>0</v>
      </c>
      <c r="B327" s="50"/>
      <c r="C327" s="62"/>
      <c r="D327" s="72"/>
      <c r="E327" s="82"/>
      <c r="F327" s="92"/>
      <c r="G327" s="62"/>
      <c r="H327" s="72"/>
      <c r="I327" s="82"/>
      <c r="J327" s="92"/>
      <c r="K327" s="62"/>
      <c r="L327" s="72"/>
      <c r="M327" s="82"/>
      <c r="N327" s="92"/>
      <c r="O327" s="62"/>
      <c r="P327" s="72"/>
      <c r="Q327" s="82"/>
      <c r="R327" s="92"/>
      <c r="S327" s="62"/>
      <c r="T327" s="72"/>
      <c r="U327" s="82"/>
      <c r="V327" s="92"/>
      <c r="W327" s="62">
        <f>SUM(W324:W326)</f>
        <v>2.1</v>
      </c>
      <c r="X327" s="72">
        <f>SUM(X324:X326)</f>
        <v>4.9000000000000004</v>
      </c>
      <c r="Y327" s="82">
        <f>SUM(Y324:Y326)</f>
        <v>1.9</v>
      </c>
      <c r="Z327" s="92">
        <f>SUM(Z324:Z326)</f>
        <v>8.9</v>
      </c>
      <c r="AA327" s="99">
        <f>COUNT(Z324:Z326)</f>
        <v>3</v>
      </c>
      <c r="AB327" s="50" t="s">
        <v>51</v>
      </c>
      <c r="AC327" s="35"/>
    </row>
    <row r="328" spans="1:33" s="9" customFormat="1" ht="16.3" x14ac:dyDescent="0.3">
      <c r="A328" s="48"/>
      <c r="B328" s="49"/>
      <c r="C328" s="61"/>
      <c r="D328" s="71"/>
      <c r="E328" s="81"/>
      <c r="F328" s="91"/>
      <c r="G328" s="61"/>
      <c r="H328" s="71"/>
      <c r="I328" s="81"/>
      <c r="J328" s="91"/>
      <c r="K328" s="61"/>
      <c r="L328" s="71"/>
      <c r="M328" s="81"/>
      <c r="N328" s="91"/>
      <c r="O328" s="61"/>
      <c r="P328" s="71"/>
      <c r="Q328" s="81"/>
      <c r="R328" s="91"/>
      <c r="S328" s="61"/>
      <c r="T328" s="71"/>
      <c r="U328" s="81"/>
      <c r="V328" s="91"/>
      <c r="W328" s="61"/>
      <c r="X328" s="71"/>
      <c r="Y328" s="81"/>
      <c r="Z328" s="91"/>
      <c r="AA328" s="98"/>
      <c r="AB328" s="53"/>
      <c r="AC328" s="35"/>
      <c r="AG328" s="11"/>
    </row>
    <row r="329" spans="1:33" ht="16.3" x14ac:dyDescent="0.3">
      <c r="A329" s="47" t="s">
        <v>52</v>
      </c>
      <c r="B329" s="47"/>
      <c r="C329" s="60"/>
      <c r="D329" s="70"/>
      <c r="E329" s="80"/>
      <c r="F329" s="90"/>
      <c r="G329" s="60"/>
      <c r="H329" s="70"/>
      <c r="I329" s="80"/>
      <c r="J329" s="90"/>
      <c r="K329" s="60"/>
      <c r="L329" s="70"/>
      <c r="M329" s="80"/>
      <c r="N329" s="90"/>
      <c r="O329" s="60"/>
      <c r="P329" s="70"/>
      <c r="Q329" s="80"/>
      <c r="R329" s="90"/>
      <c r="S329" s="60"/>
      <c r="T329" s="70"/>
      <c r="U329" s="80"/>
      <c r="V329" s="90"/>
      <c r="W329" s="60"/>
      <c r="X329" s="70"/>
      <c r="Y329" s="80"/>
      <c r="Z329" s="90"/>
      <c r="AA329" s="97"/>
      <c r="AB329" s="47"/>
      <c r="AC329" s="35"/>
    </row>
    <row r="330" spans="1:33" s="15" customFormat="1" x14ac:dyDescent="0.25">
      <c r="A330" s="48" t="s">
        <v>240</v>
      </c>
      <c r="B330" s="49" t="s">
        <v>6</v>
      </c>
      <c r="C330" s="61"/>
      <c r="D330" s="71"/>
      <c r="E330" s="81"/>
      <c r="F330" s="91">
        <f>C330+D330+E330</f>
        <v>0</v>
      </c>
      <c r="G330" s="61">
        <v>43.3</v>
      </c>
      <c r="H330" s="71">
        <v>2</v>
      </c>
      <c r="I330" s="81"/>
      <c r="J330" s="91">
        <f>G330+H330+I330</f>
        <v>45.3</v>
      </c>
      <c r="K330" s="61"/>
      <c r="L330" s="71"/>
      <c r="M330" s="81"/>
      <c r="N330" s="91">
        <f>K330+L330+M330</f>
        <v>0</v>
      </c>
      <c r="O330" s="61"/>
      <c r="P330" s="71"/>
      <c r="Q330" s="81"/>
      <c r="R330" s="91">
        <f>O330+P330+Q330</f>
        <v>0</v>
      </c>
      <c r="S330" s="61"/>
      <c r="T330" s="71"/>
      <c r="U330" s="81"/>
      <c r="V330" s="91">
        <f>S330+T330+U330</f>
        <v>0</v>
      </c>
      <c r="W330" s="61">
        <f>C330+G330+K330+O330+S330</f>
        <v>43.3</v>
      </c>
      <c r="X330" s="71">
        <f>D330+H330+L330+P330+T330</f>
        <v>2</v>
      </c>
      <c r="Y330" s="81">
        <f>E330+I330+M330+Q330+U330</f>
        <v>0</v>
      </c>
      <c r="Z330" s="91">
        <f>F330+J330+N330+R330+V330</f>
        <v>45.3</v>
      </c>
      <c r="AA330" s="98"/>
      <c r="AB330" s="53" t="str">
        <f>A330</f>
        <v>Obed River</v>
      </c>
      <c r="AC330" s="35"/>
      <c r="AG330" s="16"/>
    </row>
    <row r="331" spans="1:33" x14ac:dyDescent="0.25">
      <c r="A331" s="50" t="s">
        <v>0</v>
      </c>
      <c r="B331" s="50"/>
      <c r="C331" s="62"/>
      <c r="D331" s="72"/>
      <c r="E331" s="82"/>
      <c r="F331" s="92"/>
      <c r="G331" s="62"/>
      <c r="H331" s="72"/>
      <c r="I331" s="82"/>
      <c r="J331" s="92"/>
      <c r="K331" s="62"/>
      <c r="L331" s="72"/>
      <c r="M331" s="82"/>
      <c r="N331" s="92"/>
      <c r="O331" s="62"/>
      <c r="P331" s="72"/>
      <c r="Q331" s="82"/>
      <c r="R331" s="92"/>
      <c r="S331" s="62"/>
      <c r="T331" s="72"/>
      <c r="U331" s="82"/>
      <c r="V331" s="92"/>
      <c r="W331" s="62">
        <f>SUM(W330)</f>
        <v>43.3</v>
      </c>
      <c r="X331" s="72">
        <f>SUM(X330)</f>
        <v>2</v>
      </c>
      <c r="Y331" s="82">
        <f>SUM(Y330)</f>
        <v>0</v>
      </c>
      <c r="Z331" s="92">
        <f>SUM(Z330)</f>
        <v>45.3</v>
      </c>
      <c r="AA331" s="99">
        <f>COUNT(Z330:Z330)</f>
        <v>1</v>
      </c>
      <c r="AB331" s="50" t="s">
        <v>52</v>
      </c>
      <c r="AC331" s="35"/>
    </row>
    <row r="332" spans="1:33" s="9" customFormat="1" ht="16.3" x14ac:dyDescent="0.3">
      <c r="A332" s="48"/>
      <c r="B332" s="49"/>
      <c r="C332" s="61"/>
      <c r="D332" s="71"/>
      <c r="E332" s="81"/>
      <c r="F332" s="91"/>
      <c r="G332" s="61"/>
      <c r="H332" s="71"/>
      <c r="I332" s="81"/>
      <c r="J332" s="91"/>
      <c r="K332" s="61"/>
      <c r="L332" s="71"/>
      <c r="M332" s="81"/>
      <c r="N332" s="91"/>
      <c r="O332" s="61"/>
      <c r="P332" s="71"/>
      <c r="Q332" s="81"/>
      <c r="R332" s="91"/>
      <c r="S332" s="61"/>
      <c r="T332" s="71"/>
      <c r="U332" s="81"/>
      <c r="V332" s="91"/>
      <c r="W332" s="61"/>
      <c r="X332" s="71"/>
      <c r="Y332" s="81"/>
      <c r="Z332" s="91"/>
      <c r="AA332" s="98"/>
      <c r="AB332" s="53"/>
      <c r="AC332" s="35"/>
      <c r="AG332" s="11"/>
    </row>
    <row r="333" spans="1:33" ht="16.3" x14ac:dyDescent="0.3">
      <c r="A333" s="47" t="s">
        <v>101</v>
      </c>
      <c r="B333" s="47"/>
      <c r="C333" s="60"/>
      <c r="D333" s="70"/>
      <c r="E333" s="80"/>
      <c r="F333" s="90"/>
      <c r="G333" s="60"/>
      <c r="H333" s="70"/>
      <c r="I333" s="80"/>
      <c r="J333" s="90"/>
      <c r="K333" s="60"/>
      <c r="L333" s="70"/>
      <c r="M333" s="80"/>
      <c r="N333" s="90"/>
      <c r="O333" s="60"/>
      <c r="P333" s="70"/>
      <c r="Q333" s="80"/>
      <c r="R333" s="90"/>
      <c r="S333" s="60"/>
      <c r="T333" s="70"/>
      <c r="U333" s="80"/>
      <c r="V333" s="90"/>
      <c r="W333" s="60"/>
      <c r="X333" s="70"/>
      <c r="Y333" s="80"/>
      <c r="Z333" s="90"/>
      <c r="AA333" s="97"/>
      <c r="AB333" s="47"/>
      <c r="AC333" s="35"/>
    </row>
    <row r="334" spans="1:33" x14ac:dyDescent="0.25">
      <c r="A334" s="145" t="s">
        <v>326</v>
      </c>
      <c r="B334" s="150" t="s">
        <v>12</v>
      </c>
      <c r="C334" s="61">
        <v>5.3</v>
      </c>
      <c r="D334" s="71">
        <v>49.2</v>
      </c>
      <c r="E334" s="81">
        <v>8.5</v>
      </c>
      <c r="F334" s="91">
        <f>C334+D334+E334</f>
        <v>63</v>
      </c>
      <c r="G334" s="61"/>
      <c r="H334" s="71"/>
      <c r="I334" s="81"/>
      <c r="J334" s="91">
        <f>G334+H334+I334</f>
        <v>0</v>
      </c>
      <c r="K334" s="61"/>
      <c r="L334" s="71"/>
      <c r="M334" s="81"/>
      <c r="N334" s="91">
        <f>K334+L334+M334</f>
        <v>0</v>
      </c>
      <c r="O334" s="61"/>
      <c r="P334" s="71"/>
      <c r="Q334" s="81"/>
      <c r="R334" s="91">
        <f>O334+P334+Q334</f>
        <v>0</v>
      </c>
      <c r="S334" s="61"/>
      <c r="T334" s="71"/>
      <c r="U334" s="81"/>
      <c r="V334" s="91">
        <f>S334+T334+U334</f>
        <v>0</v>
      </c>
      <c r="W334" s="61">
        <f t="shared" ref="W334:W335" si="212">C334+G334+K334+O334+S334</f>
        <v>5.3</v>
      </c>
      <c r="X334" s="71">
        <f t="shared" ref="X334:Z335" si="213">D334+H334+L334+P334+T334</f>
        <v>49.2</v>
      </c>
      <c r="Y334" s="81">
        <f t="shared" si="213"/>
        <v>8.5</v>
      </c>
      <c r="Z334" s="91">
        <f t="shared" si="213"/>
        <v>63</v>
      </c>
      <c r="AA334" s="98"/>
      <c r="AB334" s="53" t="str">
        <f>A334</f>
        <v>Green River</v>
      </c>
      <c r="AC334" s="149"/>
    </row>
    <row r="335" spans="1:33" s="15" customFormat="1" x14ac:dyDescent="0.25">
      <c r="A335" s="48" t="s">
        <v>102</v>
      </c>
      <c r="B335" s="49" t="s">
        <v>8</v>
      </c>
      <c r="C335" s="61">
        <v>21.8</v>
      </c>
      <c r="D335" s="71"/>
      <c r="E335" s="81"/>
      <c r="F335" s="91">
        <f>C335+D335+E335</f>
        <v>21.8</v>
      </c>
      <c r="G335" s="61">
        <v>123.6</v>
      </c>
      <c r="H335" s="71">
        <v>11.3</v>
      </c>
      <c r="I335" s="81">
        <v>12.6</v>
      </c>
      <c r="J335" s="91">
        <f>G335+H335+I335</f>
        <v>147.5</v>
      </c>
      <c r="K335" s="61"/>
      <c r="L335" s="71"/>
      <c r="M335" s="81"/>
      <c r="N335" s="91">
        <f>K335+L335+M335</f>
        <v>0</v>
      </c>
      <c r="O335" s="61"/>
      <c r="P335" s="71"/>
      <c r="Q335" s="81"/>
      <c r="R335" s="91">
        <f>O335+P335+Q335</f>
        <v>0</v>
      </c>
      <c r="S335" s="61"/>
      <c r="T335" s="71"/>
      <c r="U335" s="81"/>
      <c r="V335" s="91">
        <f>S335+T335+U335</f>
        <v>0</v>
      </c>
      <c r="W335" s="61">
        <f t="shared" si="212"/>
        <v>145.4</v>
      </c>
      <c r="X335" s="71">
        <f t="shared" si="213"/>
        <v>11.3</v>
      </c>
      <c r="Y335" s="81">
        <f t="shared" si="213"/>
        <v>12.6</v>
      </c>
      <c r="Z335" s="91">
        <f t="shared" si="213"/>
        <v>169.3</v>
      </c>
      <c r="AA335" s="98"/>
      <c r="AB335" s="53" t="str">
        <f>A335</f>
        <v>Virgin River</v>
      </c>
      <c r="AC335" s="35"/>
      <c r="AG335" s="16"/>
    </row>
    <row r="336" spans="1:33" x14ac:dyDescent="0.25">
      <c r="A336" s="50" t="s">
        <v>0</v>
      </c>
      <c r="B336" s="50"/>
      <c r="C336" s="62"/>
      <c r="D336" s="72"/>
      <c r="E336" s="82"/>
      <c r="F336" s="92"/>
      <c r="G336" s="62"/>
      <c r="H336" s="72"/>
      <c r="I336" s="82"/>
      <c r="J336" s="92"/>
      <c r="K336" s="62"/>
      <c r="L336" s="72"/>
      <c r="M336" s="82"/>
      <c r="N336" s="92"/>
      <c r="O336" s="62"/>
      <c r="P336" s="72"/>
      <c r="Q336" s="82"/>
      <c r="R336" s="92"/>
      <c r="S336" s="62"/>
      <c r="T336" s="72"/>
      <c r="U336" s="82"/>
      <c r="V336" s="92"/>
      <c r="W336" s="62">
        <f>SUM(W334:W335)</f>
        <v>150.70000000000002</v>
      </c>
      <c r="X336" s="72">
        <f>SUM(X334:X335)</f>
        <v>60.5</v>
      </c>
      <c r="Y336" s="82">
        <f>SUM(Y334:Y335)</f>
        <v>21.1</v>
      </c>
      <c r="Z336" s="92">
        <f>SUM(Z334:Z335)</f>
        <v>232.3</v>
      </c>
      <c r="AA336" s="99">
        <f>COUNT(Z334:Z335)</f>
        <v>2</v>
      </c>
      <c r="AB336" s="50" t="s">
        <v>101</v>
      </c>
      <c r="AC336" s="35"/>
    </row>
    <row r="337" spans="1:33" x14ac:dyDescent="0.25">
      <c r="A337" s="50"/>
      <c r="B337" s="50"/>
      <c r="C337" s="62"/>
      <c r="D337" s="72"/>
      <c r="E337" s="82"/>
      <c r="F337" s="92"/>
      <c r="G337" s="62"/>
      <c r="H337" s="72"/>
      <c r="I337" s="82"/>
      <c r="J337" s="92"/>
      <c r="K337" s="62"/>
      <c r="L337" s="72"/>
      <c r="M337" s="82"/>
      <c r="N337" s="92"/>
      <c r="O337" s="62"/>
      <c r="P337" s="72"/>
      <c r="Q337" s="82"/>
      <c r="R337" s="92"/>
      <c r="S337" s="62"/>
      <c r="T337" s="72"/>
      <c r="U337" s="82"/>
      <c r="V337" s="92"/>
      <c r="W337" s="62"/>
      <c r="X337" s="72"/>
      <c r="Y337" s="82"/>
      <c r="Z337" s="92"/>
      <c r="AA337" s="99"/>
      <c r="AB337" s="50"/>
      <c r="AC337" s="35"/>
    </row>
    <row r="338" spans="1:33" ht="16.3" x14ac:dyDescent="0.3">
      <c r="A338" s="47" t="s">
        <v>279</v>
      </c>
      <c r="B338" s="47"/>
      <c r="C338" s="60"/>
      <c r="D338" s="70"/>
      <c r="E338" s="80"/>
      <c r="F338" s="90"/>
      <c r="G338" s="60"/>
      <c r="H338" s="70"/>
      <c r="I338" s="80"/>
      <c r="J338" s="90"/>
      <c r="K338" s="60"/>
      <c r="L338" s="70"/>
      <c r="M338" s="80"/>
      <c r="N338" s="90"/>
      <c r="O338" s="60"/>
      <c r="P338" s="70"/>
      <c r="Q338" s="80"/>
      <c r="R338" s="90"/>
      <c r="S338" s="60"/>
      <c r="T338" s="70"/>
      <c r="U338" s="80"/>
      <c r="V338" s="90"/>
      <c r="W338" s="60"/>
      <c r="X338" s="70"/>
      <c r="Y338" s="80"/>
      <c r="Z338" s="90"/>
      <c r="AA338" s="97"/>
      <c r="AB338" s="47"/>
      <c r="AC338" s="35"/>
    </row>
    <row r="339" spans="1:33" x14ac:dyDescent="0.25">
      <c r="A339" s="48" t="s">
        <v>280</v>
      </c>
      <c r="B339" s="55" t="s">
        <v>6</v>
      </c>
      <c r="C339" s="61"/>
      <c r="D339" s="71"/>
      <c r="E339" s="81"/>
      <c r="F339" s="91">
        <f>C339+D339+E339</f>
        <v>0</v>
      </c>
      <c r="G339" s="61"/>
      <c r="H339" s="71"/>
      <c r="I339" s="81">
        <v>46.1</v>
      </c>
      <c r="J339" s="91">
        <f>G339+H339+I339</f>
        <v>46.1</v>
      </c>
      <c r="K339" s="61"/>
      <c r="L339" s="71"/>
      <c r="M339" s="81"/>
      <c r="N339" s="91">
        <f>K339+L339+M339</f>
        <v>0</v>
      </c>
      <c r="O339" s="61"/>
      <c r="P339" s="71"/>
      <c r="Q339" s="81"/>
      <c r="R339" s="91">
        <f>O339+P339+Q339</f>
        <v>0</v>
      </c>
      <c r="S339" s="61"/>
      <c r="T339" s="71"/>
      <c r="U339" s="81"/>
      <c r="V339" s="91">
        <f>S339+T339+U339</f>
        <v>0</v>
      </c>
      <c r="W339" s="61">
        <f>C339+G339+K339+O339+S339</f>
        <v>0</v>
      </c>
      <c r="X339" s="71">
        <f>D339+H339+L339+P339+T339</f>
        <v>0</v>
      </c>
      <c r="Y339" s="81">
        <f>E339+I339+M339+Q339+U339</f>
        <v>46.1</v>
      </c>
      <c r="Z339" s="91">
        <f>F339+J339+N339+R339+V339</f>
        <v>46.1</v>
      </c>
      <c r="AA339" s="98"/>
      <c r="AB339" s="53"/>
      <c r="AC339" s="35"/>
    </row>
    <row r="340" spans="1:33" x14ac:dyDescent="0.25">
      <c r="A340" s="50" t="s">
        <v>0</v>
      </c>
      <c r="B340" s="50"/>
      <c r="C340" s="62"/>
      <c r="D340" s="72"/>
      <c r="E340" s="82"/>
      <c r="F340" s="92"/>
      <c r="G340" s="62"/>
      <c r="H340" s="72"/>
      <c r="I340" s="82"/>
      <c r="J340" s="92"/>
      <c r="K340" s="62"/>
      <c r="L340" s="72"/>
      <c r="M340" s="82"/>
      <c r="N340" s="92"/>
      <c r="O340" s="62"/>
      <c r="P340" s="72"/>
      <c r="Q340" s="82"/>
      <c r="R340" s="92"/>
      <c r="S340" s="62"/>
      <c r="T340" s="72"/>
      <c r="U340" s="82"/>
      <c r="V340" s="92"/>
      <c r="W340" s="62">
        <f>SUM(W339)</f>
        <v>0</v>
      </c>
      <c r="X340" s="72">
        <f>SUM(X339)</f>
        <v>0</v>
      </c>
      <c r="Y340" s="82">
        <f>SUM(Y339)</f>
        <v>46.1</v>
      </c>
      <c r="Z340" s="92">
        <f>SUM(Z339)</f>
        <v>46.1</v>
      </c>
      <c r="AA340" s="99">
        <f>COUNT(Z339:Z339)</f>
        <v>1</v>
      </c>
      <c r="AB340" s="50" t="s">
        <v>279</v>
      </c>
      <c r="AC340" s="35"/>
    </row>
    <row r="341" spans="1:33" s="9" customFormat="1" ht="16.3" x14ac:dyDescent="0.3">
      <c r="A341" s="48"/>
      <c r="B341" s="49"/>
      <c r="C341" s="61"/>
      <c r="D341" s="71"/>
      <c r="E341" s="81"/>
      <c r="F341" s="91"/>
      <c r="G341" s="61"/>
      <c r="H341" s="71"/>
      <c r="I341" s="81"/>
      <c r="J341" s="91"/>
      <c r="K341" s="61"/>
      <c r="L341" s="71"/>
      <c r="M341" s="81"/>
      <c r="N341" s="91"/>
      <c r="O341" s="61"/>
      <c r="P341" s="71"/>
      <c r="Q341" s="81"/>
      <c r="R341" s="91"/>
      <c r="S341" s="61"/>
      <c r="T341" s="71"/>
      <c r="U341" s="81"/>
      <c r="V341" s="91"/>
      <c r="W341" s="61"/>
      <c r="X341" s="71"/>
      <c r="Y341" s="81"/>
      <c r="Z341" s="91"/>
      <c r="AA341" s="98"/>
      <c r="AB341" s="53"/>
      <c r="AC341" s="35"/>
      <c r="AG341" s="11"/>
    </row>
    <row r="342" spans="1:33" ht="16.3" x14ac:dyDescent="0.3">
      <c r="A342" s="47" t="s">
        <v>54</v>
      </c>
      <c r="B342" s="47"/>
      <c r="C342" s="60"/>
      <c r="D342" s="70"/>
      <c r="E342" s="80"/>
      <c r="F342" s="90"/>
      <c r="G342" s="60"/>
      <c r="H342" s="70"/>
      <c r="I342" s="80"/>
      <c r="J342" s="90"/>
      <c r="K342" s="60"/>
      <c r="L342" s="70"/>
      <c r="M342" s="80"/>
      <c r="N342" s="90"/>
      <c r="O342" s="60"/>
      <c r="P342" s="70"/>
      <c r="Q342" s="80"/>
      <c r="R342" s="90"/>
      <c r="S342" s="60"/>
      <c r="T342" s="70"/>
      <c r="U342" s="80"/>
      <c r="V342" s="90"/>
      <c r="W342" s="60"/>
      <c r="X342" s="70"/>
      <c r="Y342" s="80"/>
      <c r="Z342" s="90"/>
      <c r="AA342" s="97"/>
      <c r="AB342" s="47"/>
      <c r="AC342" s="35"/>
    </row>
    <row r="343" spans="1:33" x14ac:dyDescent="0.25">
      <c r="A343" s="48" t="s">
        <v>313</v>
      </c>
      <c r="B343" s="49" t="s">
        <v>2</v>
      </c>
      <c r="C343" s="61"/>
      <c r="D343" s="71"/>
      <c r="E343" s="81"/>
      <c r="F343" s="91">
        <f t="shared" ref="F343:F348" si="214">C343+D343+E343</f>
        <v>0</v>
      </c>
      <c r="G343" s="61"/>
      <c r="H343" s="71"/>
      <c r="I343" s="81"/>
      <c r="J343" s="91">
        <f t="shared" ref="J343:J348" si="215">G343+H343+I343</f>
        <v>0</v>
      </c>
      <c r="K343" s="61"/>
      <c r="L343" s="71"/>
      <c r="M343" s="81"/>
      <c r="N343" s="91">
        <f t="shared" ref="N343:N348" si="216">K343+L343+M343</f>
        <v>0</v>
      </c>
      <c r="O343" s="61">
        <v>4.3</v>
      </c>
      <c r="P343" s="71"/>
      <c r="Q343" s="81">
        <v>10</v>
      </c>
      <c r="R343" s="91">
        <f t="shared" ref="R343:R348" si="217">O343+P343+Q343</f>
        <v>14.3</v>
      </c>
      <c r="S343" s="61"/>
      <c r="T343" s="71"/>
      <c r="U343" s="81"/>
      <c r="V343" s="91">
        <f t="shared" ref="V343:V348" si="218">S343+T343+U343</f>
        <v>0</v>
      </c>
      <c r="W343" s="61">
        <f t="shared" ref="W343:W348" si="219">C343+G343+K343+O343+S343</f>
        <v>4.3</v>
      </c>
      <c r="X343" s="71">
        <f t="shared" ref="X343:Z345" si="220">D343+H343+L343+P343+T343</f>
        <v>0</v>
      </c>
      <c r="Y343" s="81">
        <f t="shared" si="220"/>
        <v>10</v>
      </c>
      <c r="Z343" s="91">
        <f t="shared" si="220"/>
        <v>14.3</v>
      </c>
      <c r="AA343" s="98"/>
      <c r="AB343" s="105" t="s">
        <v>313</v>
      </c>
      <c r="AC343" s="35"/>
    </row>
    <row r="344" spans="1:33" x14ac:dyDescent="0.25">
      <c r="A344" s="48" t="s">
        <v>241</v>
      </c>
      <c r="B344" s="55" t="s">
        <v>2</v>
      </c>
      <c r="C344" s="61"/>
      <c r="D344" s="71"/>
      <c r="E344" s="81"/>
      <c r="F344" s="91">
        <f t="shared" si="214"/>
        <v>0</v>
      </c>
      <c r="G344" s="61"/>
      <c r="H344" s="71"/>
      <c r="I344" s="81"/>
      <c r="J344" s="91">
        <f t="shared" si="215"/>
        <v>0</v>
      </c>
      <c r="K344" s="61"/>
      <c r="L344" s="71"/>
      <c r="M344" s="81"/>
      <c r="N344" s="91">
        <f t="shared" si="216"/>
        <v>0</v>
      </c>
      <c r="O344" s="61"/>
      <c r="P344" s="71"/>
      <c r="Q344" s="81">
        <v>10.8</v>
      </c>
      <c r="R344" s="91">
        <f t="shared" si="217"/>
        <v>10.8</v>
      </c>
      <c r="S344" s="61"/>
      <c r="T344" s="71"/>
      <c r="U344" s="81"/>
      <c r="V344" s="91">
        <f t="shared" si="218"/>
        <v>0</v>
      </c>
      <c r="W344" s="61">
        <f t="shared" si="219"/>
        <v>0</v>
      </c>
      <c r="X344" s="71">
        <f t="shared" si="220"/>
        <v>0</v>
      </c>
      <c r="Y344" s="81">
        <f t="shared" si="220"/>
        <v>10.8</v>
      </c>
      <c r="Z344" s="91">
        <f t="shared" si="220"/>
        <v>10.8</v>
      </c>
      <c r="AA344" s="98"/>
      <c r="AB344" s="53" t="str">
        <f t="shared" ref="AB344:AB348" si="221">A344</f>
        <v>Klickitat River</v>
      </c>
      <c r="AC344" s="35"/>
    </row>
    <row r="345" spans="1:33" x14ac:dyDescent="0.25">
      <c r="A345" s="48" t="s">
        <v>278</v>
      </c>
      <c r="B345" s="55" t="s">
        <v>2</v>
      </c>
      <c r="C345" s="61"/>
      <c r="D345" s="71"/>
      <c r="E345" s="81"/>
      <c r="F345" s="91">
        <f t="shared" si="214"/>
        <v>0</v>
      </c>
      <c r="G345" s="61"/>
      <c r="H345" s="71"/>
      <c r="I345" s="81"/>
      <c r="J345" s="91">
        <f t="shared" si="215"/>
        <v>0</v>
      </c>
      <c r="K345" s="61"/>
      <c r="L345" s="71"/>
      <c r="M345" s="81"/>
      <c r="N345" s="91">
        <f t="shared" si="216"/>
        <v>0</v>
      </c>
      <c r="O345" s="61">
        <v>9.5</v>
      </c>
      <c r="P345" s="71"/>
      <c r="Q345" s="81"/>
      <c r="R345" s="91">
        <f t="shared" si="217"/>
        <v>9.5</v>
      </c>
      <c r="S345" s="61"/>
      <c r="T345" s="71"/>
      <c r="U345" s="81"/>
      <c r="V345" s="91">
        <f t="shared" si="218"/>
        <v>0</v>
      </c>
      <c r="W345" s="61">
        <f t="shared" si="219"/>
        <v>9.5</v>
      </c>
      <c r="X345" s="71">
        <f t="shared" si="220"/>
        <v>0</v>
      </c>
      <c r="Y345" s="81">
        <f t="shared" si="220"/>
        <v>0</v>
      </c>
      <c r="Z345" s="91">
        <f t="shared" si="220"/>
        <v>9.5</v>
      </c>
      <c r="AA345" s="98"/>
      <c r="AB345" s="53" t="str">
        <f t="shared" si="221"/>
        <v>Pratt River</v>
      </c>
      <c r="AC345" s="35"/>
    </row>
    <row r="346" spans="1:33" x14ac:dyDescent="0.25">
      <c r="A346" s="48" t="s">
        <v>242</v>
      </c>
      <c r="B346" s="49" t="s">
        <v>2</v>
      </c>
      <c r="C346" s="61"/>
      <c r="D346" s="71"/>
      <c r="E346" s="81"/>
      <c r="F346" s="91">
        <f t="shared" si="214"/>
        <v>0</v>
      </c>
      <c r="G346" s="61"/>
      <c r="H346" s="71"/>
      <c r="I346" s="81"/>
      <c r="J346" s="91">
        <f t="shared" si="215"/>
        <v>0</v>
      </c>
      <c r="K346" s="61"/>
      <c r="L346" s="71"/>
      <c r="M346" s="81"/>
      <c r="N346" s="91">
        <f t="shared" si="216"/>
        <v>0</v>
      </c>
      <c r="O346" s="61"/>
      <c r="P346" s="71">
        <v>100</v>
      </c>
      <c r="Q346" s="81">
        <v>58.5</v>
      </c>
      <c r="R346" s="91">
        <f t="shared" si="217"/>
        <v>158.5</v>
      </c>
      <c r="S346" s="61"/>
      <c r="T346" s="71"/>
      <c r="U346" s="81"/>
      <c r="V346" s="91">
        <f t="shared" si="218"/>
        <v>0</v>
      </c>
      <c r="W346" s="61">
        <f t="shared" si="219"/>
        <v>0</v>
      </c>
      <c r="X346" s="71">
        <f t="shared" ref="X346:Z348" si="222">D346+H346+L346+P346+T346</f>
        <v>100</v>
      </c>
      <c r="Y346" s="81">
        <f t="shared" si="222"/>
        <v>58.5</v>
      </c>
      <c r="Z346" s="91">
        <f t="shared" si="222"/>
        <v>158.5</v>
      </c>
      <c r="AA346" s="98"/>
      <c r="AB346" s="53" t="str">
        <f t="shared" si="221"/>
        <v>Skagit River</v>
      </c>
      <c r="AC346" s="35"/>
    </row>
    <row r="347" spans="1:33" x14ac:dyDescent="0.25">
      <c r="A347" s="48" t="s">
        <v>314</v>
      </c>
      <c r="B347" s="55" t="s">
        <v>2</v>
      </c>
      <c r="C347" s="61"/>
      <c r="D347" s="71"/>
      <c r="E347" s="81"/>
      <c r="F347" s="91">
        <f t="shared" si="214"/>
        <v>0</v>
      </c>
      <c r="G347" s="61"/>
      <c r="H347" s="71"/>
      <c r="I347" s="81"/>
      <c r="J347" s="91">
        <f t="shared" si="215"/>
        <v>0</v>
      </c>
      <c r="K347" s="61"/>
      <c r="L347" s="71"/>
      <c r="M347" s="81"/>
      <c r="N347" s="91">
        <f t="shared" si="216"/>
        <v>0</v>
      </c>
      <c r="O347" s="61">
        <v>6.4</v>
      </c>
      <c r="P347" s="71">
        <v>21</v>
      </c>
      <c r="Q347" s="81"/>
      <c r="R347" s="91">
        <f t="shared" si="217"/>
        <v>27.4</v>
      </c>
      <c r="S347" s="61"/>
      <c r="T347" s="71"/>
      <c r="U347" s="81"/>
      <c r="V347" s="91">
        <f t="shared" si="218"/>
        <v>0</v>
      </c>
      <c r="W347" s="61">
        <f t="shared" si="219"/>
        <v>6.4</v>
      </c>
      <c r="X347" s="71">
        <f>D347+H347+L347+P347+T347</f>
        <v>21</v>
      </c>
      <c r="Y347" s="81">
        <f>E347+I347+M347+Q347+U347</f>
        <v>0</v>
      </c>
      <c r="Z347" s="91">
        <f>F347+J347+N347+R347+V347</f>
        <v>27.4</v>
      </c>
      <c r="AA347" s="98"/>
      <c r="AB347" s="53" t="str">
        <f t="shared" si="221"/>
        <v>Snoqualmie (Middle Fork) River</v>
      </c>
      <c r="AC347" s="35"/>
    </row>
    <row r="348" spans="1:33" s="15" customFormat="1" x14ac:dyDescent="0.25">
      <c r="A348" s="48" t="s">
        <v>243</v>
      </c>
      <c r="B348" s="49" t="s">
        <v>2</v>
      </c>
      <c r="C348" s="61"/>
      <c r="D348" s="71"/>
      <c r="E348" s="81"/>
      <c r="F348" s="91">
        <f t="shared" si="214"/>
        <v>0</v>
      </c>
      <c r="G348" s="61"/>
      <c r="H348" s="71"/>
      <c r="I348" s="81"/>
      <c r="J348" s="91">
        <f t="shared" si="215"/>
        <v>0</v>
      </c>
      <c r="K348" s="61"/>
      <c r="L348" s="71"/>
      <c r="M348" s="81"/>
      <c r="N348" s="91">
        <f t="shared" si="216"/>
        <v>0</v>
      </c>
      <c r="O348" s="61">
        <v>6.7</v>
      </c>
      <c r="P348" s="71">
        <v>21</v>
      </c>
      <c r="Q348" s="81"/>
      <c r="R348" s="91">
        <f t="shared" si="217"/>
        <v>27.7</v>
      </c>
      <c r="S348" s="61"/>
      <c r="T348" s="71"/>
      <c r="U348" s="81"/>
      <c r="V348" s="91">
        <f t="shared" si="218"/>
        <v>0</v>
      </c>
      <c r="W348" s="61">
        <f t="shared" si="219"/>
        <v>6.7</v>
      </c>
      <c r="X348" s="71">
        <f t="shared" si="222"/>
        <v>21</v>
      </c>
      <c r="Y348" s="81">
        <f t="shared" si="222"/>
        <v>0</v>
      </c>
      <c r="Z348" s="91">
        <f t="shared" si="222"/>
        <v>27.7</v>
      </c>
      <c r="AA348" s="98"/>
      <c r="AB348" s="53" t="str">
        <f t="shared" si="221"/>
        <v>White Salmon River</v>
      </c>
      <c r="AC348" s="35"/>
      <c r="AG348" s="16"/>
    </row>
    <row r="349" spans="1:33" x14ac:dyDescent="0.25">
      <c r="A349" s="50" t="s">
        <v>0</v>
      </c>
      <c r="B349" s="50"/>
      <c r="C349" s="62"/>
      <c r="D349" s="72"/>
      <c r="E349" s="82"/>
      <c r="F349" s="92"/>
      <c r="G349" s="62"/>
      <c r="H349" s="72"/>
      <c r="I349" s="82"/>
      <c r="J349" s="92"/>
      <c r="K349" s="62"/>
      <c r="L349" s="72"/>
      <c r="M349" s="82"/>
      <c r="N349" s="92"/>
      <c r="O349" s="62"/>
      <c r="P349" s="72"/>
      <c r="Q349" s="82"/>
      <c r="R349" s="92"/>
      <c r="S349" s="62"/>
      <c r="T349" s="72"/>
      <c r="U349" s="82"/>
      <c r="V349" s="92"/>
      <c r="W349" s="62">
        <f>SUM(W343:W348)</f>
        <v>26.900000000000002</v>
      </c>
      <c r="X349" s="72">
        <f>SUM(X343:X348)</f>
        <v>142</v>
      </c>
      <c r="Y349" s="82">
        <f>SUM(Y343:Y348)</f>
        <v>79.3</v>
      </c>
      <c r="Z349" s="92">
        <f>SUM(Z343:Z348)</f>
        <v>248.2</v>
      </c>
      <c r="AA349" s="99">
        <f>COUNT(Z343:Z348)</f>
        <v>6</v>
      </c>
      <c r="AB349" s="50" t="s">
        <v>54</v>
      </c>
      <c r="AC349" s="35"/>
    </row>
    <row r="350" spans="1:33" s="9" customFormat="1" ht="16.3" x14ac:dyDescent="0.3">
      <c r="A350" s="48"/>
      <c r="B350" s="49"/>
      <c r="C350" s="61"/>
      <c r="D350" s="71"/>
      <c r="E350" s="81"/>
      <c r="F350" s="91"/>
      <c r="G350" s="61"/>
      <c r="H350" s="71"/>
      <c r="I350" s="81"/>
      <c r="J350" s="91"/>
      <c r="K350" s="61"/>
      <c r="L350" s="71"/>
      <c r="M350" s="81"/>
      <c r="N350" s="91"/>
      <c r="O350" s="61"/>
      <c r="P350" s="71"/>
      <c r="Q350" s="81"/>
      <c r="R350" s="91"/>
      <c r="S350" s="61"/>
      <c r="T350" s="71"/>
      <c r="U350" s="81"/>
      <c r="V350" s="91"/>
      <c r="W350" s="61"/>
      <c r="X350" s="71"/>
      <c r="Y350" s="81"/>
      <c r="Z350" s="91"/>
      <c r="AA350" s="98"/>
      <c r="AB350" s="53"/>
      <c r="AC350" s="35"/>
      <c r="AG350" s="11"/>
    </row>
    <row r="351" spans="1:33" ht="16.3" x14ac:dyDescent="0.3">
      <c r="A351" s="47" t="s">
        <v>55</v>
      </c>
      <c r="B351" s="47"/>
      <c r="C351" s="60"/>
      <c r="D351" s="70"/>
      <c r="E351" s="80"/>
      <c r="F351" s="90"/>
      <c r="G351" s="60"/>
      <c r="H351" s="70"/>
      <c r="I351" s="80"/>
      <c r="J351" s="90"/>
      <c r="K351" s="60"/>
      <c r="L351" s="70"/>
      <c r="M351" s="80"/>
      <c r="N351" s="90"/>
      <c r="O351" s="60"/>
      <c r="P351" s="70"/>
      <c r="Q351" s="80"/>
      <c r="R351" s="90"/>
      <c r="S351" s="60"/>
      <c r="T351" s="70"/>
      <c r="U351" s="80"/>
      <c r="V351" s="90"/>
      <c r="W351" s="60"/>
      <c r="X351" s="70"/>
      <c r="Y351" s="80"/>
      <c r="Z351" s="90"/>
      <c r="AA351" s="97"/>
      <c r="AB351" s="47"/>
      <c r="AC351" s="35"/>
    </row>
    <row r="352" spans="1:33" s="15" customFormat="1" x14ac:dyDescent="0.25">
      <c r="A352" s="48" t="s">
        <v>244</v>
      </c>
      <c r="B352" s="49" t="s">
        <v>6</v>
      </c>
      <c r="C352" s="61"/>
      <c r="D352" s="71"/>
      <c r="E352" s="81"/>
      <c r="F352" s="91">
        <f>C352+D352+E352</f>
        <v>0</v>
      </c>
      <c r="G352" s="61"/>
      <c r="H352" s="71">
        <v>10</v>
      </c>
      <c r="I352" s="81"/>
      <c r="J352" s="91">
        <f>G352+H352+I352</f>
        <v>10</v>
      </c>
      <c r="K352" s="61"/>
      <c r="L352" s="71"/>
      <c r="M352" s="81"/>
      <c r="N352" s="91">
        <f>K352+L352+M352</f>
        <v>0</v>
      </c>
      <c r="O352" s="61"/>
      <c r="P352" s="71"/>
      <c r="Q352" s="81"/>
      <c r="R352" s="91">
        <f>O352+P352+Q352</f>
        <v>0</v>
      </c>
      <c r="S352" s="61"/>
      <c r="T352" s="71"/>
      <c r="U352" s="81"/>
      <c r="V352" s="91">
        <f>S352+T352+U352</f>
        <v>0</v>
      </c>
      <c r="W352" s="61">
        <f>C352+G352+K352+O352+S352</f>
        <v>0</v>
      </c>
      <c r="X352" s="71">
        <f>D352+H352+L352+P352+T352</f>
        <v>10</v>
      </c>
      <c r="Y352" s="81">
        <f>E352+I352+M352+Q352+U352</f>
        <v>0</v>
      </c>
      <c r="Z352" s="91">
        <f>F352+J352+N352+R352+V352</f>
        <v>10</v>
      </c>
      <c r="AA352" s="98"/>
      <c r="AB352" s="53" t="str">
        <f>A352</f>
        <v>Bluestone River</v>
      </c>
      <c r="AC352" s="35"/>
      <c r="AG352" s="16"/>
    </row>
    <row r="353" spans="1:256" x14ac:dyDescent="0.25">
      <c r="A353" s="50" t="s">
        <v>0</v>
      </c>
      <c r="B353" s="50"/>
      <c r="C353" s="62"/>
      <c r="D353" s="72"/>
      <c r="E353" s="82"/>
      <c r="F353" s="92"/>
      <c r="G353" s="62"/>
      <c r="H353" s="72"/>
      <c r="I353" s="82"/>
      <c r="J353" s="92"/>
      <c r="K353" s="62"/>
      <c r="L353" s="72"/>
      <c r="M353" s="82"/>
      <c r="N353" s="92"/>
      <c r="O353" s="62"/>
      <c r="P353" s="72"/>
      <c r="Q353" s="82"/>
      <c r="R353" s="92"/>
      <c r="S353" s="62"/>
      <c r="T353" s="72"/>
      <c r="U353" s="82"/>
      <c r="V353" s="92"/>
      <c r="W353" s="62">
        <f>SUM(W352)</f>
        <v>0</v>
      </c>
      <c r="X353" s="72">
        <f>SUM(X352)</f>
        <v>10</v>
      </c>
      <c r="Y353" s="82">
        <f>SUM(Y352)</f>
        <v>0</v>
      </c>
      <c r="Z353" s="92">
        <f>SUM(Z352)</f>
        <v>10</v>
      </c>
      <c r="AA353" s="99">
        <f>COUNT(Z352:Z352)</f>
        <v>1</v>
      </c>
      <c r="AB353" s="50" t="s">
        <v>55</v>
      </c>
      <c r="AC353" s="35"/>
    </row>
    <row r="354" spans="1:256" s="9" customFormat="1" ht="16.3" x14ac:dyDescent="0.3">
      <c r="A354" s="48"/>
      <c r="B354" s="49"/>
      <c r="C354" s="61"/>
      <c r="D354" s="71"/>
      <c r="E354" s="81"/>
      <c r="F354" s="91"/>
      <c r="G354" s="61"/>
      <c r="H354" s="71"/>
      <c r="I354" s="81"/>
      <c r="J354" s="91"/>
      <c r="K354" s="61"/>
      <c r="L354" s="71"/>
      <c r="M354" s="81"/>
      <c r="N354" s="91"/>
      <c r="O354" s="61"/>
      <c r="P354" s="71"/>
      <c r="Q354" s="81"/>
      <c r="R354" s="91"/>
      <c r="S354" s="61"/>
      <c r="T354" s="71"/>
      <c r="U354" s="81"/>
      <c r="V354" s="91"/>
      <c r="W354" s="61"/>
      <c r="X354" s="71"/>
      <c r="Y354" s="81"/>
      <c r="Z354" s="91"/>
      <c r="AA354" s="98"/>
      <c r="AB354" s="53"/>
      <c r="AC354" s="35"/>
      <c r="AG354" s="11"/>
    </row>
    <row r="355" spans="1:256" ht="16.3" x14ac:dyDescent="0.3">
      <c r="A355" s="47" t="s">
        <v>56</v>
      </c>
      <c r="B355" s="47"/>
      <c r="C355" s="60"/>
      <c r="D355" s="70"/>
      <c r="E355" s="80"/>
      <c r="F355" s="90"/>
      <c r="G355" s="60"/>
      <c r="H355" s="70"/>
      <c r="I355" s="80"/>
      <c r="J355" s="90"/>
      <c r="K355" s="60"/>
      <c r="L355" s="70"/>
      <c r="M355" s="80"/>
      <c r="N355" s="90"/>
      <c r="O355" s="60"/>
      <c r="P355" s="70"/>
      <c r="Q355" s="80"/>
      <c r="R355" s="90"/>
      <c r="S355" s="60"/>
      <c r="T355" s="70"/>
      <c r="U355" s="80"/>
      <c r="V355" s="90"/>
      <c r="W355" s="60"/>
      <c r="X355" s="70"/>
      <c r="Y355" s="80"/>
      <c r="Z355" s="90"/>
      <c r="AA355" s="97"/>
      <c r="AB355" s="47"/>
      <c r="AC355" s="34"/>
      <c r="AD355" s="24"/>
      <c r="AE355" s="24"/>
      <c r="AF355" s="24"/>
      <c r="AG355" s="25"/>
      <c r="AH355" s="17"/>
      <c r="AI355" s="17"/>
      <c r="AJ355" s="17"/>
      <c r="AL355" s="14"/>
    </row>
    <row r="356" spans="1:256" s="15" customFormat="1" x14ac:dyDescent="0.25">
      <c r="A356" s="48" t="s">
        <v>245</v>
      </c>
      <c r="B356" s="49" t="s">
        <v>6</v>
      </c>
      <c r="C356" s="61"/>
      <c r="D356" s="71"/>
      <c r="E356" s="81"/>
      <c r="F356" s="91">
        <f>C356+D356+E356</f>
        <v>0</v>
      </c>
      <c r="G356" s="61"/>
      <c r="H356" s="71">
        <v>24</v>
      </c>
      <c r="I356" s="81"/>
      <c r="J356" s="91">
        <f>G356+H356+I356</f>
        <v>24</v>
      </c>
      <c r="K356" s="61"/>
      <c r="L356" s="71"/>
      <c r="M356" s="81"/>
      <c r="N356" s="91">
        <f>K356+L356+M356</f>
        <v>0</v>
      </c>
      <c r="O356" s="61"/>
      <c r="P356" s="71"/>
      <c r="Q356" s="81"/>
      <c r="R356" s="91">
        <f>O356+P356+Q356</f>
        <v>0</v>
      </c>
      <c r="S356" s="61"/>
      <c r="T356" s="71"/>
      <c r="U356" s="81"/>
      <c r="V356" s="91">
        <f>S356+T356+U356</f>
        <v>0</v>
      </c>
      <c r="W356" s="61">
        <f>C356+G356+K356+O356+S356</f>
        <v>0</v>
      </c>
      <c r="X356" s="71">
        <f>D356+H356+L356+P356+T356</f>
        <v>24</v>
      </c>
      <c r="Y356" s="81">
        <f>E356+I356+M356+Q356+U356</f>
        <v>0</v>
      </c>
      <c r="Z356" s="91">
        <f>F356+J356+N356+R356+V356</f>
        <v>24</v>
      </c>
      <c r="AA356" s="98"/>
      <c r="AB356" s="53" t="str">
        <f>A356</f>
        <v>Wolf River</v>
      </c>
      <c r="AC356" s="35"/>
      <c r="AG356" s="16"/>
    </row>
    <row r="357" spans="1:256" x14ac:dyDescent="0.25">
      <c r="A357" s="50" t="s">
        <v>0</v>
      </c>
      <c r="B357" s="50"/>
      <c r="C357" s="62"/>
      <c r="D357" s="72"/>
      <c r="E357" s="82"/>
      <c r="F357" s="92"/>
      <c r="G357" s="62"/>
      <c r="H357" s="72"/>
      <c r="I357" s="82"/>
      <c r="J357" s="92"/>
      <c r="K357" s="62"/>
      <c r="L357" s="72"/>
      <c r="M357" s="82"/>
      <c r="N357" s="92"/>
      <c r="O357" s="62"/>
      <c r="P357" s="72"/>
      <c r="Q357" s="82"/>
      <c r="R357" s="92"/>
      <c r="S357" s="62"/>
      <c r="T357" s="72"/>
      <c r="U357" s="82"/>
      <c r="V357" s="92"/>
      <c r="W357" s="62">
        <f>SUM(W356)</f>
        <v>0</v>
      </c>
      <c r="X357" s="72">
        <f>SUM(X356)</f>
        <v>24</v>
      </c>
      <c r="Y357" s="82">
        <f>SUM(Y356)</f>
        <v>0</v>
      </c>
      <c r="Z357" s="92">
        <f>SUM(Z356)</f>
        <v>24</v>
      </c>
      <c r="AA357" s="99">
        <f>COUNT(Z356:Z356)</f>
        <v>1</v>
      </c>
      <c r="AB357" s="50" t="s">
        <v>56</v>
      </c>
      <c r="AC357" s="35" t="s">
        <v>271</v>
      </c>
    </row>
    <row r="358" spans="1:256" s="9" customFormat="1" ht="16.3" x14ac:dyDescent="0.3">
      <c r="A358" s="48"/>
      <c r="B358" s="49"/>
      <c r="C358" s="61"/>
      <c r="D358" s="71"/>
      <c r="E358" s="81"/>
      <c r="F358" s="91"/>
      <c r="G358" s="61"/>
      <c r="H358" s="71"/>
      <c r="I358" s="81"/>
      <c r="J358" s="91"/>
      <c r="K358" s="61"/>
      <c r="L358" s="71"/>
      <c r="M358" s="81"/>
      <c r="N358" s="91"/>
      <c r="O358" s="61"/>
      <c r="P358" s="71"/>
      <c r="Q358" s="81"/>
      <c r="R358" s="91"/>
      <c r="S358" s="61"/>
      <c r="T358" s="71"/>
      <c r="U358" s="81"/>
      <c r="V358" s="91"/>
      <c r="W358" s="61"/>
      <c r="X358" s="71"/>
      <c r="Y358" s="81"/>
      <c r="Z358" s="91"/>
      <c r="AA358" s="98"/>
      <c r="AB358" s="53"/>
      <c r="AC358" s="35"/>
      <c r="AG358" s="11"/>
    </row>
    <row r="359" spans="1:256" ht="16.3" x14ac:dyDescent="0.3">
      <c r="A359" s="47" t="s">
        <v>57</v>
      </c>
      <c r="B359" s="47"/>
      <c r="C359" s="60"/>
      <c r="D359" s="70"/>
      <c r="E359" s="80"/>
      <c r="F359" s="90"/>
      <c r="G359" s="60"/>
      <c r="H359" s="70"/>
      <c r="I359" s="80"/>
      <c r="J359" s="90"/>
      <c r="K359" s="60"/>
      <c r="L359" s="70"/>
      <c r="M359" s="80"/>
      <c r="N359" s="90"/>
      <c r="O359" s="60"/>
      <c r="P359" s="70"/>
      <c r="Q359" s="80"/>
      <c r="R359" s="90"/>
      <c r="S359" s="60"/>
      <c r="T359" s="70"/>
      <c r="U359" s="80"/>
      <c r="V359" s="90"/>
      <c r="W359" s="60"/>
      <c r="X359" s="70"/>
      <c r="Y359" s="80"/>
      <c r="Z359" s="90"/>
      <c r="AA359" s="97"/>
      <c r="AB359" s="47"/>
      <c r="AC359" s="35"/>
    </row>
    <row r="360" spans="1:256" s="15" customFormat="1" x14ac:dyDescent="0.25">
      <c r="A360" s="48" t="s">
        <v>246</v>
      </c>
      <c r="B360" s="49" t="s">
        <v>2</v>
      </c>
      <c r="C360" s="61"/>
      <c r="D360" s="71"/>
      <c r="E360" s="81"/>
      <c r="F360" s="91">
        <f>C360+D360+E360</f>
        <v>0</v>
      </c>
      <c r="G360" s="61"/>
      <c r="H360" s="71"/>
      <c r="I360" s="81"/>
      <c r="J360" s="91">
        <f>G360+H360+I360</f>
        <v>0</v>
      </c>
      <c r="K360" s="61"/>
      <c r="L360" s="71"/>
      <c r="M360" s="81"/>
      <c r="N360" s="91">
        <f>K360+L360+M360</f>
        <v>0</v>
      </c>
      <c r="O360" s="61">
        <v>20.5</v>
      </c>
      <c r="P360" s="71"/>
      <c r="Q360" s="81"/>
      <c r="R360" s="91">
        <f>O360+P360+Q360</f>
        <v>20.5</v>
      </c>
      <c r="S360" s="61"/>
      <c r="T360" s="71"/>
      <c r="U360" s="81"/>
      <c r="V360" s="91">
        <f>S360+T360+U360</f>
        <v>0</v>
      </c>
      <c r="W360" s="61">
        <f t="shared" ref="W360:W361" si="223">C360+G360+K360+O360+S360</f>
        <v>20.5</v>
      </c>
      <c r="X360" s="71">
        <f t="shared" ref="X360:Z361" si="224">D360+H360+L360+P360+T360</f>
        <v>0</v>
      </c>
      <c r="Y360" s="81">
        <f t="shared" si="224"/>
        <v>0</v>
      </c>
      <c r="Z360" s="91">
        <f t="shared" si="224"/>
        <v>20.5</v>
      </c>
      <c r="AA360" s="98"/>
      <c r="AB360" s="53" t="str">
        <f t="shared" ref="AB360:AB361" si="225">A360</f>
        <v>Clarks Fork Yellowstone River</v>
      </c>
      <c r="AC360" s="35"/>
      <c r="AG360" s="16"/>
    </row>
    <row r="361" spans="1:256" s="15" customFormat="1" x14ac:dyDescent="0.25">
      <c r="A361" s="48" t="s">
        <v>250</v>
      </c>
      <c r="B361" s="55" t="s">
        <v>336</v>
      </c>
      <c r="C361" s="61"/>
      <c r="D361" s="71"/>
      <c r="E361" s="81"/>
      <c r="F361" s="91">
        <f>C361+D361+E361</f>
        <v>0</v>
      </c>
      <c r="G361" s="61">
        <v>45.3</v>
      </c>
      <c r="H361" s="71">
        <v>53.3</v>
      </c>
      <c r="I361" s="81"/>
      <c r="J361" s="91">
        <f>G361+H361+I361</f>
        <v>98.6</v>
      </c>
      <c r="K361" s="61"/>
      <c r="L361" s="71"/>
      <c r="M361" s="81"/>
      <c r="N361" s="91">
        <f>K361+L361+M361</f>
        <v>0</v>
      </c>
      <c r="O361" s="61">
        <v>184</v>
      </c>
      <c r="P361" s="71">
        <v>97.1</v>
      </c>
      <c r="Q361" s="81">
        <v>33.799999999999997</v>
      </c>
      <c r="R361" s="91">
        <f>O361+P361+Q361</f>
        <v>314.90000000000003</v>
      </c>
      <c r="S361" s="61"/>
      <c r="T361" s="71"/>
      <c r="U361" s="81"/>
      <c r="V361" s="91">
        <f>S361+T361+U361</f>
        <v>0</v>
      </c>
      <c r="W361" s="61">
        <f t="shared" si="223"/>
        <v>229.3</v>
      </c>
      <c r="X361" s="71">
        <f t="shared" si="224"/>
        <v>150.39999999999998</v>
      </c>
      <c r="Y361" s="81">
        <f t="shared" si="224"/>
        <v>33.799999999999997</v>
      </c>
      <c r="Z361" s="91">
        <f t="shared" si="224"/>
        <v>413.5</v>
      </c>
      <c r="AA361" s="98"/>
      <c r="AB361" s="53" t="str">
        <f t="shared" si="225"/>
        <v>Snake River Headwaters</v>
      </c>
      <c r="AC361" s="35" t="s">
        <v>352</v>
      </c>
      <c r="AG361" s="16"/>
    </row>
    <row r="362" spans="1:256" s="15" customFormat="1" x14ac:dyDescent="0.25">
      <c r="A362" s="50" t="s">
        <v>0</v>
      </c>
      <c r="B362" s="50"/>
      <c r="C362" s="62"/>
      <c r="D362" s="72"/>
      <c r="E362" s="82"/>
      <c r="F362" s="92"/>
      <c r="G362" s="62"/>
      <c r="H362" s="72"/>
      <c r="I362" s="82"/>
      <c r="J362" s="92"/>
      <c r="K362" s="62"/>
      <c r="L362" s="72"/>
      <c r="M362" s="82"/>
      <c r="N362" s="92"/>
      <c r="O362" s="62"/>
      <c r="P362" s="72"/>
      <c r="Q362" s="82"/>
      <c r="R362" s="92"/>
      <c r="S362" s="62"/>
      <c r="T362" s="72"/>
      <c r="U362" s="82"/>
      <c r="V362" s="92"/>
      <c r="W362" s="62">
        <f>SUM(W360:W361)</f>
        <v>249.8</v>
      </c>
      <c r="X362" s="72">
        <f>SUM(X360:X361)</f>
        <v>150.39999999999998</v>
      </c>
      <c r="Y362" s="82">
        <f>SUM(Y360:Y361)</f>
        <v>33.799999999999997</v>
      </c>
      <c r="Z362" s="92">
        <f>SUM(Z360:Z361)</f>
        <v>434</v>
      </c>
      <c r="AA362" s="99">
        <f>COUNT(Z360:Z361)</f>
        <v>2</v>
      </c>
      <c r="AB362" s="50" t="s">
        <v>57</v>
      </c>
      <c r="AC362" s="35"/>
      <c r="AG362" s="16"/>
    </row>
    <row r="363" spans="1:256" s="6" customFormat="1" x14ac:dyDescent="0.25">
      <c r="A363" s="50"/>
      <c r="B363" s="50"/>
      <c r="C363" s="62"/>
      <c r="D363" s="72"/>
      <c r="E363" s="82"/>
      <c r="F363" s="92"/>
      <c r="G363" s="62"/>
      <c r="H363" s="72"/>
      <c r="I363" s="82"/>
      <c r="J363" s="92"/>
      <c r="K363" s="62"/>
      <c r="L363" s="72"/>
      <c r="M363" s="82"/>
      <c r="N363" s="92"/>
      <c r="O363" s="62"/>
      <c r="P363" s="72"/>
      <c r="Q363" s="82"/>
      <c r="R363" s="92"/>
      <c r="S363" s="62"/>
      <c r="T363" s="72"/>
      <c r="U363" s="82"/>
      <c r="V363" s="92"/>
      <c r="W363" s="62"/>
      <c r="X363" s="72"/>
      <c r="Y363" s="82"/>
      <c r="Z363" s="92"/>
      <c r="AA363" s="99"/>
      <c r="AB363" s="50"/>
      <c r="AC363" s="35"/>
      <c r="AG363" s="7"/>
    </row>
    <row r="364" spans="1:256" x14ac:dyDescent="0.25">
      <c r="A364" s="45" t="s">
        <v>0</v>
      </c>
      <c r="B364" s="45"/>
      <c r="C364" s="68">
        <f t="shared" ref="C364:V364" si="226">SUM(C4:C363)</f>
        <v>1662.4999999999995</v>
      </c>
      <c r="D364" s="78">
        <f t="shared" si="226"/>
        <v>447.7000000000001</v>
      </c>
      <c r="E364" s="88">
        <f t="shared" si="226"/>
        <v>614.20000000000005</v>
      </c>
      <c r="F364" s="95">
        <f t="shared" si="226"/>
        <v>2724.4</v>
      </c>
      <c r="G364" s="68">
        <f t="shared" si="226"/>
        <v>1759.5</v>
      </c>
      <c r="H364" s="78">
        <f t="shared" si="226"/>
        <v>864.09999999999991</v>
      </c>
      <c r="I364" s="88">
        <f t="shared" si="226"/>
        <v>886.60000000000014</v>
      </c>
      <c r="J364" s="95">
        <f t="shared" si="226"/>
        <v>3510.2</v>
      </c>
      <c r="K364" s="68">
        <f t="shared" si="226"/>
        <v>1026</v>
      </c>
      <c r="L364" s="78">
        <f t="shared" si="226"/>
        <v>32.5</v>
      </c>
      <c r="M364" s="88">
        <f t="shared" si="226"/>
        <v>3</v>
      </c>
      <c r="N364" s="95">
        <f t="shared" si="226"/>
        <v>1061.5</v>
      </c>
      <c r="O364" s="68">
        <f t="shared" si="226"/>
        <v>1864.7000000000003</v>
      </c>
      <c r="P364" s="78">
        <f t="shared" si="226"/>
        <v>1307.3</v>
      </c>
      <c r="Q364" s="88">
        <f t="shared" si="226"/>
        <v>1946.3</v>
      </c>
      <c r="R364" s="95">
        <f t="shared" si="226"/>
        <v>5118.3000000000011</v>
      </c>
      <c r="S364" s="68">
        <f t="shared" si="226"/>
        <v>139.4</v>
      </c>
      <c r="T364" s="78">
        <f t="shared" si="226"/>
        <v>343.79999999999995</v>
      </c>
      <c r="U364" s="88">
        <f t="shared" si="226"/>
        <v>569.19999999999993</v>
      </c>
      <c r="V364" s="95">
        <f t="shared" si="226"/>
        <v>1052.4000000000001</v>
      </c>
      <c r="W364" s="68">
        <f>SUM(+W5+W33+W38+W50+W78+W82+W86+W93+W97+W101+W106+W110+W134+W138+W142+W146+W150+W155+W161+W165+W184+W188+W192+W196+W201+W205+W209+W214+W220+W224+W230+W234+W241+W247+W316+W321+W327+W331+W336+W340+W340+W349+W353+W357+W362)</f>
        <v>6452.1000000000013</v>
      </c>
      <c r="X364" s="68">
        <f>SUM(X5,X33,X38,X50,X78,X82,X86,X93,X97,X101,X106,X110,X134,X138,X142,X146,X150,X155,X161,X165,X184,X188,X192,X196,X201,X205,X209,X214,X220,X224,X230,X234,X241,X247,X316,X321,X327,X331,X336,X340,X349,X353,X357,X362)</f>
        <v>2995.4</v>
      </c>
      <c r="Y364" s="68">
        <f>SUM(+Y5+Y33+Y38+Y50+Y78+Y82+Y86+Y93+Y97+Y101+Y106+Y110+Y134+Y138+Y142+Y146+Y150+Y155+Y161+Y165+Y184+Y188+Y192+Y196+Y201+Y205+Y209+Y214+Y220+Y224+Y230+Y234+Y241+Y247+Y316+Y321+Y327+Y331+Y336+Y340+Y349+Y353+Y357+Y362)</f>
        <v>4019.3</v>
      </c>
      <c r="Z364" s="95">
        <f>SUM(+Z5+Z33+Z38+Z50+Z78+Z82+Z86+Z93+Z97+Z101+Z106+Z110+Z134+Z138+Z142+Z146+Z150+Z155+Z161+Z165+Z184+Z188+Z192+Z196+Z201+Z205+Z209+Z214+Z220+Z224+Z230+Z234+Z241+Z247+Z316+Z321+Z327+Z331+Z336+Z340+Z349+Z353+Z357+Z362)</f>
        <v>13466.799999999997</v>
      </c>
      <c r="AA364" s="99">
        <f>SUM(AA3:AA363)</f>
        <v>228</v>
      </c>
      <c r="AB364" s="50" t="s">
        <v>254</v>
      </c>
      <c r="AC364" s="35"/>
    </row>
    <row r="365" spans="1:256" x14ac:dyDescent="0.25">
      <c r="S365" s="119"/>
      <c r="T365" s="119"/>
      <c r="U365" s="24"/>
      <c r="V365" s="24"/>
      <c r="W365" s="41"/>
      <c r="X365" s="41"/>
      <c r="Y365" s="41"/>
      <c r="Z365" s="41"/>
      <c r="AA365" s="41"/>
      <c r="AB365" s="225" t="s">
        <v>353</v>
      </c>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c r="BT365" s="24"/>
      <c r="BU365" s="24"/>
      <c r="BV365" s="24"/>
      <c r="BW365" s="24"/>
      <c r="BX365" s="24"/>
      <c r="BY365" s="24"/>
      <c r="BZ365" s="24"/>
      <c r="CA365" s="24"/>
      <c r="CB365" s="24"/>
      <c r="CC365" s="24"/>
      <c r="CD365" s="24"/>
      <c r="CE365" s="24"/>
      <c r="CF365" s="24"/>
      <c r="CG365" s="24"/>
      <c r="CH365" s="24"/>
      <c r="CI365" s="24"/>
      <c r="CJ365" s="24"/>
      <c r="CK365" s="24"/>
      <c r="CL365" s="24"/>
      <c r="CM365" s="24"/>
      <c r="CN365" s="24"/>
      <c r="CO365" s="24"/>
      <c r="CP365" s="24"/>
      <c r="CQ365" s="24"/>
      <c r="CR365" s="24"/>
      <c r="CS365" s="24"/>
      <c r="CT365" s="24"/>
      <c r="CU365" s="24"/>
      <c r="CV365" s="24"/>
      <c r="CW365" s="24"/>
      <c r="CX365" s="24"/>
      <c r="CY365" s="24"/>
      <c r="CZ365" s="24"/>
      <c r="DA365" s="24"/>
      <c r="DB365" s="24"/>
      <c r="DC365" s="24"/>
      <c r="DD365" s="24"/>
      <c r="DE365" s="24"/>
      <c r="DF365" s="24"/>
      <c r="DG365" s="24"/>
      <c r="DH365" s="24"/>
      <c r="DI365" s="24"/>
      <c r="DJ365" s="24"/>
      <c r="DK365" s="24"/>
      <c r="DL365" s="24"/>
      <c r="DM365" s="24"/>
      <c r="DN365" s="24"/>
      <c r="DO365" s="24"/>
      <c r="DP365" s="24"/>
      <c r="DQ365" s="24"/>
      <c r="DR365" s="24"/>
      <c r="DS365" s="24"/>
      <c r="DT365" s="24"/>
      <c r="DU365" s="24"/>
      <c r="DV365" s="24"/>
      <c r="DW365" s="24"/>
      <c r="DX365" s="24"/>
      <c r="DY365" s="24"/>
      <c r="DZ365" s="24"/>
      <c r="EA365" s="24"/>
      <c r="EB365" s="24"/>
      <c r="EC365" s="24"/>
      <c r="ED365" s="24"/>
      <c r="EE365" s="24"/>
      <c r="EF365" s="24"/>
      <c r="EG365" s="24"/>
      <c r="EH365" s="24"/>
      <c r="EI365" s="24"/>
      <c r="EJ365" s="24"/>
      <c r="EK365" s="24"/>
      <c r="EL365" s="24"/>
      <c r="EM365" s="24"/>
      <c r="EN365" s="24"/>
      <c r="EO365" s="24"/>
      <c r="EP365" s="24"/>
      <c r="EQ365" s="24"/>
      <c r="ER365" s="24"/>
      <c r="ES365" s="24"/>
      <c r="ET365" s="24"/>
      <c r="EU365" s="24"/>
      <c r="EV365" s="24"/>
      <c r="EW365" s="24"/>
      <c r="EX365" s="24"/>
      <c r="EY365" s="24"/>
      <c r="EZ365" s="24"/>
      <c r="FA365" s="24"/>
      <c r="FB365" s="24"/>
      <c r="FC365" s="24"/>
      <c r="FD365" s="24"/>
      <c r="FE365" s="24"/>
      <c r="FF365" s="24"/>
      <c r="FG365" s="24"/>
      <c r="FH365" s="24"/>
      <c r="FI365" s="24"/>
      <c r="FJ365" s="24"/>
      <c r="FK365" s="24"/>
      <c r="FL365" s="24"/>
      <c r="FM365" s="24"/>
      <c r="FN365" s="24"/>
      <c r="FO365" s="24"/>
      <c r="FP365" s="24"/>
      <c r="FQ365" s="24"/>
      <c r="FR365" s="24"/>
      <c r="FS365" s="24"/>
      <c r="FT365" s="24"/>
      <c r="FU365" s="24"/>
      <c r="FV365" s="24"/>
      <c r="FW365" s="24"/>
      <c r="FX365" s="24"/>
      <c r="FY365" s="24"/>
      <c r="FZ365" s="24"/>
      <c r="GA365" s="24"/>
      <c r="GB365" s="24"/>
      <c r="GC365" s="24"/>
      <c r="GD365" s="24"/>
      <c r="GE365" s="24"/>
      <c r="GF365" s="24"/>
      <c r="GG365" s="24"/>
      <c r="GH365" s="24"/>
      <c r="GI365" s="24"/>
      <c r="GJ365" s="24"/>
      <c r="GK365" s="24"/>
      <c r="GL365" s="24"/>
      <c r="GM365" s="24"/>
      <c r="GN365" s="24"/>
      <c r="GO365" s="24"/>
      <c r="GP365" s="24"/>
      <c r="GQ365" s="24"/>
      <c r="GR365" s="24"/>
      <c r="GS365" s="24"/>
      <c r="GT365" s="24"/>
      <c r="GU365" s="24"/>
      <c r="GV365" s="24"/>
      <c r="GW365" s="24"/>
      <c r="GX365" s="24"/>
      <c r="GY365" s="24"/>
      <c r="GZ365" s="24"/>
      <c r="HA365" s="24"/>
      <c r="HB365" s="24"/>
      <c r="HC365" s="24"/>
      <c r="HD365" s="24"/>
      <c r="HE365" s="24"/>
      <c r="HF365" s="24"/>
      <c r="HG365" s="24"/>
      <c r="HH365" s="24"/>
      <c r="HI365" s="24"/>
      <c r="HJ365" s="24"/>
      <c r="HK365" s="24"/>
      <c r="HL365" s="24"/>
      <c r="HM365" s="24"/>
      <c r="HN365" s="24"/>
      <c r="HO365" s="24"/>
      <c r="HP365" s="24"/>
      <c r="HQ365" s="24"/>
      <c r="HR365" s="24"/>
      <c r="HS365" s="24"/>
      <c r="HT365" s="24"/>
      <c r="HU365" s="24"/>
      <c r="HV365" s="24"/>
      <c r="HW365" s="24"/>
      <c r="HX365" s="24"/>
      <c r="HY365" s="24"/>
      <c r="HZ365" s="24"/>
      <c r="IA365" s="24"/>
      <c r="IB365" s="24"/>
      <c r="IC365" s="24"/>
      <c r="ID365" s="24"/>
      <c r="IE365" s="24"/>
      <c r="IF365" s="24"/>
      <c r="IG365" s="24"/>
      <c r="IH365" s="24"/>
      <c r="II365" s="24"/>
      <c r="IJ365" s="24"/>
      <c r="IK365" s="24"/>
      <c r="IL365" s="24"/>
      <c r="IM365" s="24"/>
      <c r="IN365" s="24"/>
      <c r="IO365" s="24"/>
      <c r="IP365" s="24"/>
      <c r="IQ365" s="24"/>
      <c r="IR365" s="24"/>
      <c r="IS365" s="24"/>
      <c r="IT365" s="24"/>
      <c r="IU365" s="24"/>
      <c r="IV365" s="24"/>
    </row>
    <row r="366" spans="1:256" x14ac:dyDescent="0.25">
      <c r="S366" s="120"/>
      <c r="T366" s="120"/>
      <c r="U366" s="24"/>
      <c r="V366" s="24"/>
      <c r="W366" s="38"/>
      <c r="X366" s="36"/>
      <c r="Y366" s="36"/>
      <c r="Z366" s="36"/>
      <c r="AA366" s="36"/>
      <c r="AB366" s="37"/>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c r="BT366" s="24"/>
      <c r="BU366" s="24"/>
      <c r="BV366" s="24"/>
      <c r="BW366" s="24"/>
      <c r="BX366" s="24"/>
      <c r="BY366" s="24"/>
      <c r="BZ366" s="24"/>
      <c r="CA366" s="24"/>
      <c r="CB366" s="24"/>
      <c r="CC366" s="24"/>
      <c r="CD366" s="24"/>
      <c r="CE366" s="24"/>
      <c r="CF366" s="24"/>
      <c r="CG366" s="24"/>
      <c r="CH366" s="24"/>
      <c r="CI366" s="24"/>
      <c r="CJ366" s="24"/>
      <c r="CK366" s="24"/>
      <c r="CL366" s="24"/>
      <c r="CM366" s="24"/>
      <c r="CN366" s="24"/>
      <c r="CO366" s="24"/>
      <c r="CP366" s="24"/>
      <c r="CQ366" s="24"/>
      <c r="CR366" s="24"/>
      <c r="CS366" s="24"/>
      <c r="CT366" s="24"/>
      <c r="CU366" s="24"/>
      <c r="CV366" s="24"/>
      <c r="CW366" s="24"/>
      <c r="CX366" s="24"/>
      <c r="CY366" s="24"/>
      <c r="CZ366" s="24"/>
      <c r="DA366" s="24"/>
      <c r="DB366" s="24"/>
      <c r="DC366" s="24"/>
      <c r="DD366" s="24"/>
      <c r="DE366" s="24"/>
      <c r="DF366" s="24"/>
      <c r="DG366" s="24"/>
      <c r="DH366" s="24"/>
      <c r="DI366" s="24"/>
      <c r="DJ366" s="24"/>
      <c r="DK366" s="24"/>
      <c r="DL366" s="24"/>
      <c r="DM366" s="24"/>
      <c r="DN366" s="24"/>
      <c r="DO366" s="24"/>
      <c r="DP366" s="24"/>
      <c r="DQ366" s="24"/>
      <c r="DR366" s="24"/>
      <c r="DS366" s="24"/>
      <c r="DT366" s="24"/>
      <c r="DU366" s="24"/>
      <c r="DV366" s="24"/>
      <c r="DW366" s="24"/>
      <c r="DX366" s="24"/>
      <c r="DY366" s="24"/>
      <c r="DZ366" s="24"/>
      <c r="EA366" s="24"/>
      <c r="EB366" s="24"/>
      <c r="EC366" s="24"/>
      <c r="ED366" s="24"/>
      <c r="EE366" s="24"/>
      <c r="EF366" s="24"/>
      <c r="EG366" s="24"/>
      <c r="EH366" s="24"/>
      <c r="EI366" s="24"/>
      <c r="EJ366" s="24"/>
      <c r="EK366" s="24"/>
      <c r="EL366" s="24"/>
      <c r="EM366" s="24"/>
      <c r="EN366" s="24"/>
      <c r="EO366" s="24"/>
      <c r="EP366" s="24"/>
      <c r="EQ366" s="24"/>
      <c r="ER366" s="24"/>
      <c r="ES366" s="24"/>
      <c r="ET366" s="24"/>
      <c r="EU366" s="24"/>
      <c r="EV366" s="24"/>
      <c r="EW366" s="24"/>
      <c r="EX366" s="24"/>
      <c r="EY366" s="24"/>
      <c r="EZ366" s="24"/>
      <c r="FA366" s="24"/>
      <c r="FB366" s="24"/>
      <c r="FC366" s="24"/>
      <c r="FD366" s="24"/>
      <c r="FE366" s="24"/>
      <c r="FF366" s="24"/>
      <c r="FG366" s="24"/>
      <c r="FH366" s="24"/>
      <c r="FI366" s="24"/>
      <c r="FJ366" s="24"/>
      <c r="FK366" s="24"/>
      <c r="FL366" s="24"/>
      <c r="FM366" s="24"/>
      <c r="FN366" s="24"/>
      <c r="FO366" s="24"/>
      <c r="FP366" s="24"/>
      <c r="FQ366" s="24"/>
      <c r="FR366" s="24"/>
      <c r="FS366" s="24"/>
      <c r="FT366" s="24"/>
      <c r="FU366" s="24"/>
      <c r="FV366" s="24"/>
      <c r="FW366" s="24"/>
      <c r="FX366" s="24"/>
      <c r="FY366" s="24"/>
      <c r="FZ366" s="24"/>
      <c r="GA366" s="24"/>
      <c r="GB366" s="24"/>
      <c r="GC366" s="24"/>
      <c r="GD366" s="24"/>
      <c r="GE366" s="24"/>
      <c r="GF366" s="24"/>
      <c r="GG366" s="24"/>
      <c r="GH366" s="24"/>
      <c r="GI366" s="24"/>
      <c r="GJ366" s="24"/>
      <c r="GK366" s="24"/>
      <c r="GL366" s="24"/>
      <c r="GM366" s="24"/>
      <c r="GN366" s="24"/>
      <c r="GO366" s="24"/>
      <c r="GP366" s="24"/>
      <c r="GQ366" s="24"/>
      <c r="GR366" s="24"/>
      <c r="GS366" s="24"/>
      <c r="GT366" s="24"/>
      <c r="GU366" s="24"/>
      <c r="GV366" s="24"/>
      <c r="GW366" s="24"/>
      <c r="GX366" s="24"/>
      <c r="GY366" s="24"/>
      <c r="GZ366" s="24"/>
      <c r="HA366" s="24"/>
      <c r="HB366" s="24"/>
      <c r="HC366" s="24"/>
      <c r="HD366" s="24"/>
      <c r="HE366" s="24"/>
      <c r="HF366" s="24"/>
      <c r="HG366" s="24"/>
      <c r="HH366" s="24"/>
      <c r="HI366" s="24"/>
      <c r="HJ366" s="24"/>
      <c r="HK366" s="24"/>
      <c r="HL366" s="24"/>
      <c r="HM366" s="24"/>
      <c r="HN366" s="24"/>
      <c r="HO366" s="24"/>
      <c r="HP366" s="24"/>
      <c r="HQ366" s="24"/>
      <c r="HR366" s="24"/>
      <c r="HS366" s="24"/>
      <c r="HT366" s="24"/>
      <c r="HU366" s="24"/>
      <c r="HV366" s="24"/>
      <c r="HW366" s="24"/>
      <c r="HX366" s="24"/>
      <c r="HY366" s="24"/>
      <c r="HZ366" s="24"/>
      <c r="IA366" s="24"/>
      <c r="IB366" s="24"/>
      <c r="IC366" s="24"/>
      <c r="ID366" s="24"/>
      <c r="IE366" s="24"/>
      <c r="IF366" s="24"/>
      <c r="IG366" s="24"/>
      <c r="IH366" s="24"/>
      <c r="II366" s="24"/>
      <c r="IJ366" s="24"/>
      <c r="IK366" s="24"/>
      <c r="IL366" s="24"/>
      <c r="IM366" s="24"/>
      <c r="IN366" s="24"/>
      <c r="IO366" s="24"/>
      <c r="IP366" s="24"/>
      <c r="IQ366" s="24"/>
      <c r="IR366" s="24"/>
      <c r="IS366" s="24"/>
      <c r="IT366" s="24"/>
      <c r="IU366" s="24"/>
      <c r="IV366" s="24"/>
    </row>
    <row r="367" spans="1:256" x14ac:dyDescent="0.25">
      <c r="S367" s="120"/>
      <c r="T367" s="120"/>
      <c r="W367" s="38"/>
      <c r="X367" s="36"/>
      <c r="Y367" s="36"/>
      <c r="Z367" s="36"/>
      <c r="AA367" s="36"/>
      <c r="AB367" s="37"/>
    </row>
    <row r="368" spans="1:256" x14ac:dyDescent="0.25">
      <c r="S368" s="120"/>
      <c r="T368" s="120"/>
      <c r="W368" s="38"/>
      <c r="X368" s="36"/>
      <c r="Y368" s="36"/>
      <c r="Z368" s="36"/>
      <c r="AA368" s="36"/>
      <c r="AB368" s="37"/>
    </row>
    <row r="369" spans="19:28" x14ac:dyDescent="0.25">
      <c r="S369" s="120"/>
      <c r="T369" s="120"/>
      <c r="W369" s="38"/>
      <c r="X369" s="36"/>
      <c r="Y369" s="36"/>
      <c r="Z369" s="36"/>
      <c r="AA369" s="36"/>
      <c r="AB369" s="37"/>
    </row>
    <row r="370" spans="19:28" x14ac:dyDescent="0.25">
      <c r="S370" s="120"/>
      <c r="T370" s="120"/>
      <c r="W370" s="38"/>
      <c r="X370" s="36"/>
      <c r="Y370" s="36"/>
      <c r="Z370" s="36"/>
      <c r="AA370" s="36"/>
      <c r="AB370" s="37"/>
    </row>
    <row r="371" spans="19:28" x14ac:dyDescent="0.25">
      <c r="S371" s="120"/>
      <c r="T371" s="120"/>
      <c r="W371" s="43"/>
      <c r="X371" s="36"/>
      <c r="Y371" s="36"/>
      <c r="Z371" s="36"/>
      <c r="AA371" s="36"/>
      <c r="AB371" s="37"/>
    </row>
    <row r="372" spans="19:28" x14ac:dyDescent="0.25">
      <c r="S372" s="120"/>
      <c r="T372" s="120"/>
      <c r="W372" s="38"/>
      <c r="X372" s="36"/>
      <c r="Y372" s="36"/>
      <c r="Z372" s="36"/>
      <c r="AA372" s="36"/>
      <c r="AB372" s="37"/>
    </row>
    <row r="373" spans="19:28" x14ac:dyDescent="0.25">
      <c r="S373" s="120"/>
      <c r="T373" s="120"/>
      <c r="W373" s="38"/>
      <c r="X373" s="36"/>
      <c r="Y373" s="36"/>
      <c r="Z373" s="36"/>
      <c r="AA373" s="36"/>
      <c r="AB373" s="37"/>
    </row>
    <row r="374" spans="19:28" x14ac:dyDescent="0.25">
      <c r="S374" s="120"/>
      <c r="T374" s="120"/>
      <c r="W374" s="38"/>
      <c r="X374" s="36"/>
      <c r="Y374" s="36"/>
      <c r="Z374" s="36"/>
      <c r="AA374" s="36"/>
      <c r="AB374" s="37"/>
    </row>
    <row r="375" spans="19:28" x14ac:dyDescent="0.25">
      <c r="S375" s="120"/>
      <c r="T375" s="120"/>
      <c r="W375" s="38"/>
      <c r="X375" s="36"/>
      <c r="Y375" s="36"/>
      <c r="Z375" s="36"/>
      <c r="AA375" s="36"/>
      <c r="AB375" s="37"/>
    </row>
    <row r="376" spans="19:28" x14ac:dyDescent="0.25">
      <c r="S376" s="120"/>
      <c r="T376" s="120"/>
      <c r="W376" s="38"/>
      <c r="X376" s="36"/>
      <c r="Y376" s="36"/>
      <c r="Z376" s="36"/>
      <c r="AA376" s="36"/>
      <c r="AB376" s="37"/>
    </row>
    <row r="377" spans="19:28" x14ac:dyDescent="0.25">
      <c r="S377" s="120"/>
      <c r="T377" s="120"/>
      <c r="W377" s="38"/>
      <c r="X377" s="36"/>
      <c r="Y377" s="36"/>
      <c r="Z377" s="36"/>
      <c r="AA377" s="36"/>
      <c r="AB377" s="37"/>
    </row>
    <row r="378" spans="19:28" x14ac:dyDescent="0.25">
      <c r="S378" s="120"/>
      <c r="T378" s="120"/>
      <c r="W378" s="38"/>
      <c r="X378" s="36"/>
      <c r="Y378" s="36"/>
      <c r="Z378" s="36"/>
      <c r="AA378" s="36"/>
      <c r="AB378" s="37"/>
    </row>
    <row r="379" spans="19:28" x14ac:dyDescent="0.25">
      <c r="S379" s="120"/>
      <c r="T379" s="120"/>
      <c r="W379" s="41"/>
      <c r="X379" s="36"/>
      <c r="Y379" s="36"/>
      <c r="Z379" s="36"/>
      <c r="AA379" s="36"/>
      <c r="AB379" s="37"/>
    </row>
    <row r="380" spans="19:28" x14ac:dyDescent="0.25">
      <c r="W380" s="168"/>
      <c r="X380" s="169"/>
      <c r="Y380" s="169"/>
      <c r="Z380" s="169"/>
      <c r="AA380" s="169"/>
      <c r="AB380" s="169"/>
    </row>
  </sheetData>
  <mergeCells count="5">
    <mergeCell ref="W380:AB380"/>
    <mergeCell ref="W1:AB1"/>
    <mergeCell ref="AC1:AC2"/>
    <mergeCell ref="A1:A2"/>
    <mergeCell ref="B1:B2"/>
  </mergeCells>
  <phoneticPr fontId="4" type="noConversion"/>
  <printOptions horizontalCentered="1" verticalCentered="1"/>
  <pageMargins left="0.45" right="0.45" top="0.5" bottom="0.5" header="0" footer="0"/>
  <pageSetup paperSize="17" scale="58" fitToHeight="0" orientation="landscape" r:id="rId1"/>
  <headerFooter alignWithMargins="0"/>
  <ignoredErrors>
    <ignoredError sqref="X36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91"/>
  <sheetViews>
    <sheetView tabSelected="1" topLeftCell="E1" workbookViewId="0">
      <selection activeCell="N24" sqref="N24:O24"/>
    </sheetView>
  </sheetViews>
  <sheetFormatPr defaultColWidth="8.8984375" defaultRowHeight="15.65" x14ac:dyDescent="0.25"/>
  <cols>
    <col min="1" max="1" width="38.8984375" style="128" customWidth="1"/>
    <col min="2" max="5" width="12.796875" style="13" customWidth="1"/>
    <col min="6" max="6" width="8.8984375" style="122"/>
    <col min="7" max="7" width="25.796875" style="122" customWidth="1"/>
    <col min="8" max="8" width="20.796875" style="122" customWidth="1"/>
    <col min="9" max="12" width="15.796875" style="122" customWidth="1"/>
    <col min="13" max="16384" width="8.8984375" style="122"/>
  </cols>
  <sheetData>
    <row r="1" spans="1:14" x14ac:dyDescent="0.25">
      <c r="A1" s="203" t="s">
        <v>310</v>
      </c>
      <c r="B1" s="204"/>
      <c r="C1" s="204"/>
      <c r="D1" s="204"/>
      <c r="E1" s="204"/>
      <c r="G1" s="204" t="s">
        <v>311</v>
      </c>
      <c r="H1" s="204"/>
      <c r="I1" s="204"/>
      <c r="J1" s="204"/>
      <c r="K1" s="204"/>
      <c r="L1" s="204"/>
    </row>
    <row r="2" spans="1:14" s="123" customFormat="1" ht="15.8" customHeight="1" x14ac:dyDescent="0.25">
      <c r="A2" s="135" t="s">
        <v>59</v>
      </c>
      <c r="B2" s="63" t="s">
        <v>301</v>
      </c>
      <c r="C2" s="73" t="s">
        <v>300</v>
      </c>
      <c r="D2" s="129" t="s">
        <v>299</v>
      </c>
      <c r="E2" s="93" t="s">
        <v>254</v>
      </c>
      <c r="G2" s="107" t="s">
        <v>302</v>
      </c>
      <c r="H2" s="107" t="s">
        <v>7</v>
      </c>
      <c r="I2" s="110" t="s">
        <v>15</v>
      </c>
      <c r="J2" s="112" t="s">
        <v>16</v>
      </c>
      <c r="K2" s="137" t="s">
        <v>17</v>
      </c>
      <c r="L2" s="114" t="s">
        <v>18</v>
      </c>
      <c r="M2" s="42"/>
      <c r="N2" s="42"/>
    </row>
    <row r="3" spans="1:14" ht="14.95" customHeight="1" x14ac:dyDescent="0.25">
      <c r="A3" s="106" t="s">
        <v>20</v>
      </c>
      <c r="B3" s="65">
        <f>'Mileage By State &amp; Agency'!W5</f>
        <v>36.4</v>
      </c>
      <c r="C3" s="75">
        <f>'Mileage By State &amp; Agency'!X5</f>
        <v>25</v>
      </c>
      <c r="D3" s="130">
        <f>'Mileage By State &amp; Agency'!Y5</f>
        <v>0</v>
      </c>
      <c r="E3" s="94">
        <f>'Mileage By State &amp; Agency'!Z5</f>
        <v>61.4</v>
      </c>
      <c r="G3" s="108" t="s">
        <v>81</v>
      </c>
      <c r="H3" s="141" t="s">
        <v>35</v>
      </c>
      <c r="I3" s="111">
        <f>'Mileage By State &amp; Agency'!W153</f>
        <v>92.5</v>
      </c>
      <c r="J3" s="113">
        <f>'Mileage By State &amp; Agency'!X153</f>
        <v>0</v>
      </c>
      <c r="K3" s="138">
        <f>'Mileage By State &amp; Agency'!Y153</f>
        <v>0</v>
      </c>
      <c r="L3" s="115">
        <f>SUM(I3:K3)</f>
        <v>92.5</v>
      </c>
      <c r="M3" s="42"/>
      <c r="N3" s="42"/>
    </row>
    <row r="4" spans="1:14" x14ac:dyDescent="0.25">
      <c r="A4" s="124" t="s">
        <v>19</v>
      </c>
      <c r="B4" s="65">
        <f>'Mileage By State &amp; Agency'!W33</f>
        <v>2938</v>
      </c>
      <c r="C4" s="75">
        <f>'Mileage By State &amp; Agency'!X33</f>
        <v>227</v>
      </c>
      <c r="D4" s="130">
        <f>'Mileage By State &amp; Agency'!Y33</f>
        <v>28</v>
      </c>
      <c r="E4" s="94">
        <f>'Mileage By State &amp; Agency'!Z33</f>
        <v>3193</v>
      </c>
      <c r="G4" s="108" t="s">
        <v>132</v>
      </c>
      <c r="H4" s="141" t="s">
        <v>23</v>
      </c>
      <c r="I4" s="111">
        <f>'Mileage By State &amp; Agency'!W54</f>
        <v>0</v>
      </c>
      <c r="J4" s="113">
        <f>'Mileage By State &amp; Agency'!X54</f>
        <v>0</v>
      </c>
      <c r="K4" s="138">
        <f>'Mileage By State &amp; Agency'!Y54</f>
        <v>23</v>
      </c>
      <c r="L4" s="115">
        <f t="shared" ref="L4:L19" si="0">SUM(I4:K4)</f>
        <v>23</v>
      </c>
      <c r="M4" s="41"/>
      <c r="N4" s="38"/>
    </row>
    <row r="5" spans="1:14" x14ac:dyDescent="0.25">
      <c r="A5" s="106" t="s">
        <v>21</v>
      </c>
      <c r="B5" s="65">
        <f>'Mileage By State &amp; Agency'!W38</f>
        <v>31.5</v>
      </c>
      <c r="C5" s="75">
        <f>'Mileage By State &amp; Agency'!X38</f>
        <v>18.3</v>
      </c>
      <c r="D5" s="130">
        <f>'Mileage By State &amp; Agency'!Y38</f>
        <v>7.5</v>
      </c>
      <c r="E5" s="94">
        <f>'Mileage By State &amp; Agency'!Z38</f>
        <v>57.3</v>
      </c>
      <c r="G5" s="108" t="s">
        <v>89</v>
      </c>
      <c r="H5" s="141" t="s">
        <v>49</v>
      </c>
      <c r="I5" s="111">
        <f>'Mileage By State &amp; Agency'!W244</f>
        <v>0</v>
      </c>
      <c r="J5" s="113">
        <f>'Mileage By State &amp; Agency'!X244</f>
        <v>85.9</v>
      </c>
      <c r="K5" s="138">
        <f>'Mileage By State &amp; Agency'!Y244</f>
        <v>0</v>
      </c>
      <c r="L5" s="115">
        <f t="shared" si="0"/>
        <v>85.9</v>
      </c>
      <c r="M5" s="41"/>
      <c r="N5" s="36"/>
    </row>
    <row r="6" spans="1:14" x14ac:dyDescent="0.25">
      <c r="A6" s="106" t="s">
        <v>22</v>
      </c>
      <c r="B6" s="65">
        <f>'Mileage By State &amp; Agency'!W50</f>
        <v>21.500000000000004</v>
      </c>
      <c r="C6" s="75">
        <f>'Mileage By State &amp; Agency'!X50</f>
        <v>147.69999999999999</v>
      </c>
      <c r="D6" s="130">
        <f>'Mileage By State &amp; Agency'!Y50</f>
        <v>40.800000000000004</v>
      </c>
      <c r="E6" s="94">
        <f>'Mileage By State &amp; Agency'!Z50</f>
        <v>210</v>
      </c>
      <c r="G6" s="109" t="s">
        <v>129</v>
      </c>
      <c r="H6" s="141" t="s">
        <v>22</v>
      </c>
      <c r="I6" s="111">
        <f>'Mileage By State &amp; Agency'!W44</f>
        <v>0</v>
      </c>
      <c r="J6" s="113">
        <f>'Mileage By State &amp; Agency'!X44</f>
        <v>26.6</v>
      </c>
      <c r="K6" s="138">
        <f>'Mileage By State &amp; Agency'!Y44</f>
        <v>4.2</v>
      </c>
      <c r="L6" s="115">
        <f t="shared" si="0"/>
        <v>30.8</v>
      </c>
      <c r="M6" s="36"/>
      <c r="N6" s="36"/>
    </row>
    <row r="7" spans="1:14" x14ac:dyDescent="0.25">
      <c r="A7" s="106" t="s">
        <v>23</v>
      </c>
      <c r="B7" s="65">
        <f>'Mileage By State &amp; Agency'!W78</f>
        <v>796.8</v>
      </c>
      <c r="C7" s="75">
        <f>'Mileage By State &amp; Agency'!X78</f>
        <v>189.2</v>
      </c>
      <c r="D7" s="130">
        <f>'Mileage By State &amp; Agency'!Y78</f>
        <v>800.69999999999993</v>
      </c>
      <c r="E7" s="94">
        <f>'Mileage By State &amp; Agency'!Z78</f>
        <v>1786.6999999999998</v>
      </c>
      <c r="G7" s="109" t="s">
        <v>290</v>
      </c>
      <c r="H7" s="141" t="s">
        <v>23</v>
      </c>
      <c r="I7" s="111">
        <f>'Mileage By State &amp; Agency'!W61</f>
        <v>97</v>
      </c>
      <c r="J7" s="113">
        <f>'Mileage By State &amp; Agency'!X61</f>
        <v>28</v>
      </c>
      <c r="K7" s="138">
        <f>'Mileage By State &amp; Agency'!Y61</f>
        <v>273</v>
      </c>
      <c r="L7" s="115">
        <f t="shared" si="0"/>
        <v>398</v>
      </c>
      <c r="M7" s="36"/>
      <c r="N7" s="36"/>
    </row>
    <row r="8" spans="1:14" x14ac:dyDescent="0.25">
      <c r="A8" s="106" t="s">
        <v>60</v>
      </c>
      <c r="B8" s="65">
        <f>'Mileage By State &amp; Agency'!W82</f>
        <v>11.7</v>
      </c>
      <c r="C8" s="75">
        <f>'Mileage By State &amp; Agency'!X82</f>
        <v>34.5</v>
      </c>
      <c r="D8" s="130">
        <f>'Mileage By State &amp; Agency'!Y82</f>
        <v>250.8</v>
      </c>
      <c r="E8" s="94">
        <f>'Mileage By State &amp; Agency'!Z82</f>
        <v>297</v>
      </c>
      <c r="G8" s="109" t="s">
        <v>145</v>
      </c>
      <c r="H8" s="141" t="s">
        <v>307</v>
      </c>
      <c r="I8" s="111">
        <f>'Mileage By State &amp; Agency'!W81</f>
        <v>11.7</v>
      </c>
      <c r="J8" s="113">
        <f>'Mileage By State &amp; Agency'!X81</f>
        <v>34.5</v>
      </c>
      <c r="K8" s="138">
        <f>'Mileage By State &amp; Agency'!Y81</f>
        <v>250.8</v>
      </c>
      <c r="L8" s="115">
        <f t="shared" si="0"/>
        <v>297</v>
      </c>
      <c r="M8" s="36"/>
      <c r="N8" s="36"/>
    </row>
    <row r="9" spans="1:14" x14ac:dyDescent="0.25">
      <c r="A9" s="106" t="s">
        <v>25</v>
      </c>
      <c r="B9" s="65">
        <f>'Mileage By State &amp; Agency'!W86</f>
        <v>30</v>
      </c>
      <c r="C9" s="75">
        <f>'Mileage By State &amp; Agency'!X86</f>
        <v>0</v>
      </c>
      <c r="D9" s="130">
        <f>'Mileage By State &amp; Agency'!Y86</f>
        <v>46</v>
      </c>
      <c r="E9" s="94">
        <f>'Mileage By State &amp; Agency'!Z86</f>
        <v>76</v>
      </c>
      <c r="G9" s="108" t="s">
        <v>308</v>
      </c>
      <c r="H9" s="141" t="s">
        <v>49</v>
      </c>
      <c r="I9" s="111">
        <f>'Mileage By State &amp; Agency'!W245</f>
        <v>0</v>
      </c>
      <c r="J9" s="113">
        <f>'Mileage By State &amp; Agency'!X245</f>
        <v>33</v>
      </c>
      <c r="K9" s="138">
        <f>'Mileage By State &amp; Agency'!Y245</f>
        <v>0</v>
      </c>
      <c r="L9" s="115">
        <f t="shared" si="0"/>
        <v>33</v>
      </c>
      <c r="M9" s="36"/>
      <c r="N9" s="36"/>
    </row>
    <row r="10" spans="1:14" x14ac:dyDescent="0.25">
      <c r="A10" s="106" t="s">
        <v>26</v>
      </c>
      <c r="B10" s="65">
        <f>'Mileage By State &amp; Agency'!W93</f>
        <v>0</v>
      </c>
      <c r="C10" s="75">
        <f>'Mileage By State &amp; Agency'!X93</f>
        <v>25.3</v>
      </c>
      <c r="D10" s="130">
        <f>'Mileage By State &amp; Agency'!Y93</f>
        <v>107.6</v>
      </c>
      <c r="E10" s="94">
        <f>'Mileage By State &amp; Agency'!Z93</f>
        <v>132.9</v>
      </c>
      <c r="G10" s="108" t="s">
        <v>196</v>
      </c>
      <c r="H10" s="141" t="s">
        <v>49</v>
      </c>
      <c r="I10" s="111">
        <f>'Mileage By State &amp; Agency'!W246</f>
        <v>0</v>
      </c>
      <c r="J10" s="113">
        <f>'Mileage By State &amp; Agency'!X246</f>
        <v>18</v>
      </c>
      <c r="K10" s="138">
        <f>'Mileage By State &amp; Agency'!Y246</f>
        <v>76</v>
      </c>
      <c r="L10" s="115">
        <f t="shared" si="0"/>
        <v>94</v>
      </c>
      <c r="M10" s="36"/>
      <c r="N10" s="36"/>
    </row>
    <row r="11" spans="1:14" x14ac:dyDescent="0.25">
      <c r="A11" s="226" t="s">
        <v>328</v>
      </c>
      <c r="B11" s="65">
        <f>'Mileage By State &amp; Agency'!W97</f>
        <v>24</v>
      </c>
      <c r="C11" s="75">
        <f>'Mileage By State &amp; Agency'!X97</f>
        <v>52</v>
      </c>
      <c r="D11" s="130">
        <f>'Mileage By State &amp; Agency'!Y97</f>
        <v>34</v>
      </c>
      <c r="E11" s="94">
        <f>'Mileage By State &amp; Agency'!Z97</f>
        <v>110</v>
      </c>
      <c r="G11" s="108" t="s">
        <v>149</v>
      </c>
      <c r="H11" s="141" t="s">
        <v>28</v>
      </c>
      <c r="I11" s="111">
        <f>'Mileage By State &amp; Agency'!W104</f>
        <v>1.3</v>
      </c>
      <c r="J11" s="113">
        <f>'Mileage By State &amp; Agency'!X104</f>
        <v>5.8</v>
      </c>
      <c r="K11" s="138">
        <f>'Mileage By State &amp; Agency'!Y104</f>
        <v>0.5</v>
      </c>
      <c r="L11" s="115">
        <f t="shared" si="0"/>
        <v>7.6</v>
      </c>
      <c r="M11" s="36"/>
      <c r="N11" s="36"/>
    </row>
    <row r="12" spans="1:14" x14ac:dyDescent="0.25">
      <c r="A12" s="106" t="s">
        <v>27</v>
      </c>
      <c r="B12" s="65">
        <f>'Mileage By State &amp; Agency'!W101</f>
        <v>0</v>
      </c>
      <c r="C12" s="75">
        <f>'Mileage By State &amp; Agency'!X101</f>
        <v>25.6</v>
      </c>
      <c r="D12" s="130">
        <f>'Mileage By State &amp; Agency'!Y101</f>
        <v>173.4</v>
      </c>
      <c r="E12" s="94">
        <f>'Mileage By State &amp; Agency'!Z101</f>
        <v>199</v>
      </c>
      <c r="G12" s="108" t="s">
        <v>194</v>
      </c>
      <c r="H12" s="141" t="s">
        <v>48</v>
      </c>
      <c r="I12" s="111">
        <f>'Mileage By State &amp; Agency'!W238</f>
        <v>0</v>
      </c>
      <c r="J12" s="113">
        <f>'Mileage By State &amp; Agency'!X238</f>
        <v>60</v>
      </c>
      <c r="K12" s="138">
        <f>'Mileage By State &amp; Agency'!Y238</f>
        <v>21</v>
      </c>
      <c r="L12" s="115">
        <f t="shared" si="0"/>
        <v>81</v>
      </c>
      <c r="M12" s="36"/>
      <c r="N12" s="36"/>
    </row>
    <row r="13" spans="1:14" x14ac:dyDescent="0.25">
      <c r="A13" s="106" t="s">
        <v>28</v>
      </c>
      <c r="B13" s="65">
        <f>'Mileage By State &amp; Agency'!W106</f>
        <v>32.699999999999996</v>
      </c>
      <c r="C13" s="75">
        <f>'Mileage By State &amp; Agency'!X106</f>
        <v>7.9</v>
      </c>
      <c r="D13" s="130">
        <f>'Mileage By State &amp; Agency'!Y106</f>
        <v>8.6</v>
      </c>
      <c r="E13" s="94">
        <f>'Mileage By State &amp; Agency'!Z106</f>
        <v>49.2</v>
      </c>
      <c r="G13" s="108" t="s">
        <v>195</v>
      </c>
      <c r="H13" s="141" t="s">
        <v>48</v>
      </c>
      <c r="I13" s="111">
        <f>'Mileage By State &amp; Agency'!W239</f>
        <v>0</v>
      </c>
      <c r="J13" s="113">
        <f>'Mileage By State &amp; Agency'!X239</f>
        <v>26.5</v>
      </c>
      <c r="K13" s="138">
        <f>'Mileage By State &amp; Agency'!Y239</f>
        <v>0</v>
      </c>
      <c r="L13" s="115">
        <f t="shared" si="0"/>
        <v>26.5</v>
      </c>
      <c r="M13" s="36"/>
      <c r="N13" s="36"/>
    </row>
    <row r="14" spans="1:14" x14ac:dyDescent="0.25">
      <c r="A14" s="106" t="s">
        <v>29</v>
      </c>
      <c r="B14" s="65">
        <f>'Mileage By State &amp; Agency'!W110</f>
        <v>41.6</v>
      </c>
      <c r="C14" s="75">
        <f>'Mileage By State &amp; Agency'!X110</f>
        <v>2.5</v>
      </c>
      <c r="D14" s="130">
        <f>'Mileage By State &amp; Agency'!Y110</f>
        <v>14.6</v>
      </c>
      <c r="E14" s="94">
        <f>'Mileage By State &amp; Agency'!Z110</f>
        <v>58.7</v>
      </c>
      <c r="G14" s="109" t="s">
        <v>142</v>
      </c>
      <c r="H14" s="141" t="s">
        <v>23</v>
      </c>
      <c r="I14" s="111">
        <f>'Mileage By State &amp; Agency'!W73</f>
        <v>78</v>
      </c>
      <c r="J14" s="113">
        <f>'Mileage By State &amp; Agency'!X73</f>
        <v>31</v>
      </c>
      <c r="K14" s="138">
        <f>'Mileage By State &amp; Agency'!Y73</f>
        <v>216.4</v>
      </c>
      <c r="L14" s="115">
        <f t="shared" si="0"/>
        <v>325.39999999999998</v>
      </c>
      <c r="M14" s="36"/>
      <c r="N14" s="36"/>
    </row>
    <row r="15" spans="1:14" x14ac:dyDescent="0.25">
      <c r="A15" s="106" t="s">
        <v>30</v>
      </c>
      <c r="B15" s="65">
        <f>'Mileage By State &amp; Agency'!W134</f>
        <v>598.30000000000007</v>
      </c>
      <c r="C15" s="75">
        <f>'Mileage By State &amp; Agency'!X134</f>
        <v>1</v>
      </c>
      <c r="D15" s="130">
        <f>'Mileage By State &amp; Agency'!Y134</f>
        <v>224.2</v>
      </c>
      <c r="E15" s="94">
        <f>'Mileage By State &amp; Agency'!Z134</f>
        <v>823.50000000000011</v>
      </c>
      <c r="G15" s="109" t="s">
        <v>181</v>
      </c>
      <c r="H15" s="141" t="s">
        <v>306</v>
      </c>
      <c r="I15" s="111">
        <f>'Mileage By State &amp; Agency'!W187</f>
        <v>0</v>
      </c>
      <c r="J15" s="113">
        <f>'Mileage By State &amp; Agency'!X187</f>
        <v>193</v>
      </c>
      <c r="K15" s="138">
        <f>'Mileage By State &amp; Agency'!Y187</f>
        <v>59</v>
      </c>
      <c r="L15" s="115">
        <f t="shared" si="0"/>
        <v>252</v>
      </c>
      <c r="M15" s="36"/>
      <c r="N15" s="36"/>
    </row>
    <row r="16" spans="1:14" x14ac:dyDescent="0.25">
      <c r="A16" s="106" t="s">
        <v>31</v>
      </c>
      <c r="B16" s="65">
        <f>'Mileage By State &amp; Agency'!W138</f>
        <v>31.5</v>
      </c>
      <c r="C16" s="75">
        <f>'Mileage By State &amp; Agency'!X138</f>
        <v>36</v>
      </c>
      <c r="D16" s="130">
        <f>'Mileage By State &amp; Agency'!Y138</f>
        <v>0</v>
      </c>
      <c r="E16" s="94">
        <f>'Mileage By State &amp; Agency'!Z138</f>
        <v>67.5</v>
      </c>
      <c r="G16" s="109" t="s">
        <v>143</v>
      </c>
      <c r="H16" s="141" t="s">
        <v>23</v>
      </c>
      <c r="I16" s="111">
        <f>'Mileage By State &amp; Agency'!W75</f>
        <v>44</v>
      </c>
      <c r="J16" s="113">
        <f>'Mileage By State &amp; Agency'!X75</f>
        <v>39</v>
      </c>
      <c r="K16" s="138">
        <f>'Mileage By State &amp; Agency'!Y75</f>
        <v>120</v>
      </c>
      <c r="L16" s="115">
        <f t="shared" si="0"/>
        <v>203</v>
      </c>
      <c r="M16" s="36"/>
      <c r="N16" s="36"/>
    </row>
    <row r="17" spans="1:33" x14ac:dyDescent="0.25">
      <c r="A17" s="106" t="s">
        <v>32</v>
      </c>
      <c r="B17" s="65">
        <f>'Mileage By State &amp; Agency'!W142</f>
        <v>0</v>
      </c>
      <c r="C17" s="75">
        <f>'Mileage By State &amp; Agency'!X142</f>
        <v>17.100000000000001</v>
      </c>
      <c r="D17" s="130">
        <f>'Mileage By State &amp; Agency'!Y142</f>
        <v>0</v>
      </c>
      <c r="E17" s="94">
        <f>'Mileage By State &amp; Agency'!Z142</f>
        <v>17.100000000000001</v>
      </c>
      <c r="G17" s="108" t="s">
        <v>163</v>
      </c>
      <c r="H17" s="141" t="s">
        <v>32</v>
      </c>
      <c r="I17" s="111">
        <f>'Mileage By State &amp; Agency'!W141</f>
        <v>0</v>
      </c>
      <c r="J17" s="113">
        <f>'Mileage By State &amp; Agency'!X141</f>
        <v>17.100000000000001</v>
      </c>
      <c r="K17" s="138">
        <f>'Mileage By State &amp; Agency'!Y141</f>
        <v>0</v>
      </c>
      <c r="L17" s="115">
        <f t="shared" si="0"/>
        <v>17.100000000000001</v>
      </c>
      <c r="M17" s="36"/>
      <c r="N17" s="36"/>
    </row>
    <row r="18" spans="1:33" x14ac:dyDescent="0.25">
      <c r="A18" s="106" t="s">
        <v>33</v>
      </c>
      <c r="B18" s="65">
        <f>'Mileage By State &amp; Agency'!W146</f>
        <v>9.1</v>
      </c>
      <c r="C18" s="75">
        <f>'Mileage By State &amp; Agency'!X146</f>
        <v>0</v>
      </c>
      <c r="D18" s="130">
        <f>'Mileage By State &amp; Agency'!Y146</f>
        <v>10.3</v>
      </c>
      <c r="E18" s="94">
        <f>'Mileage By State &amp; Agency'!Z146</f>
        <v>19.399999999999999</v>
      </c>
      <c r="G18" s="109" t="s">
        <v>233</v>
      </c>
      <c r="H18" s="141" t="s">
        <v>24</v>
      </c>
      <c r="I18" s="111">
        <f>'Mileage By State &amp; Agency'!W307</f>
        <v>0</v>
      </c>
      <c r="J18" s="113">
        <f>'Mileage By State &amp; Agency'!X307</f>
        <v>0</v>
      </c>
      <c r="K18" s="138">
        <f>'Mileage By State &amp; Agency'!Y307</f>
        <v>10</v>
      </c>
      <c r="L18" s="115">
        <f t="shared" si="0"/>
        <v>10</v>
      </c>
      <c r="M18" s="36"/>
      <c r="N18" s="36"/>
    </row>
    <row r="19" spans="1:33" x14ac:dyDescent="0.25">
      <c r="A19" s="106" t="s">
        <v>34</v>
      </c>
      <c r="B19" s="65">
        <f>'Mileage By State &amp; Agency'!W150</f>
        <v>0</v>
      </c>
      <c r="C19" s="75">
        <f>'Mileage By State &amp; Agency'!X150</f>
        <v>19</v>
      </c>
      <c r="D19" s="130">
        <f>'Mileage By State &amp; Agency'!Y150</f>
        <v>0</v>
      </c>
      <c r="E19" s="94">
        <f>'Mileage By State &amp; Agency'!Z150</f>
        <v>19</v>
      </c>
      <c r="G19" s="108" t="s">
        <v>165</v>
      </c>
      <c r="H19" s="141" t="s">
        <v>36</v>
      </c>
      <c r="I19" s="111">
        <f>'Mileage By State &amp; Agency'!W160</f>
        <v>2.6</v>
      </c>
      <c r="J19" s="113">
        <f>'Mileage By State &amp; Agency'!X160</f>
        <v>42.9</v>
      </c>
      <c r="K19" s="138">
        <f>'Mileage By State &amp; Agency'!Y160</f>
        <v>32.6</v>
      </c>
      <c r="L19" s="115">
        <f t="shared" si="0"/>
        <v>78.099999999999994</v>
      </c>
      <c r="M19" s="36"/>
      <c r="N19" s="36"/>
    </row>
    <row r="20" spans="1:33" x14ac:dyDescent="0.25">
      <c r="A20" s="106" t="s">
        <v>35</v>
      </c>
      <c r="B20" s="65">
        <f>'Mileage By State &amp; Agency'!W155</f>
        <v>92.5</v>
      </c>
      <c r="C20" s="75">
        <f>'Mileage By State &amp; Agency'!X155</f>
        <v>24</v>
      </c>
      <c r="D20" s="130">
        <f>'Mileage By State &amp; Agency'!Y155</f>
        <v>16.3</v>
      </c>
      <c r="E20" s="94">
        <f>'Mileage By State &amp; Agency'!Z155</f>
        <v>132.80000000000001</v>
      </c>
      <c r="G20" s="107" t="s">
        <v>0</v>
      </c>
      <c r="H20" s="142">
        <v>17</v>
      </c>
      <c r="I20" s="143">
        <f>SUM(I3:I19)</f>
        <v>327.10000000000002</v>
      </c>
      <c r="J20" s="140">
        <f>SUM(J3:J19)</f>
        <v>641.29999999999995</v>
      </c>
      <c r="K20" s="139">
        <f>SUM(K3:K19)</f>
        <v>1086.5</v>
      </c>
      <c r="L20" s="136">
        <f>SUM(L3:L19)</f>
        <v>2054.8999999999996</v>
      </c>
      <c r="M20" s="36"/>
      <c r="N20" s="38"/>
    </row>
    <row r="21" spans="1:33" x14ac:dyDescent="0.25">
      <c r="A21" s="106" t="s">
        <v>36</v>
      </c>
      <c r="B21" s="65">
        <f>'Mileage By State &amp; Agency'!W161</f>
        <v>2.6</v>
      </c>
      <c r="C21" s="75">
        <f>'Mileage By State &amp; Agency'!X161</f>
        <v>83.8</v>
      </c>
      <c r="D21" s="130">
        <f>'Mileage By State &amp; Agency'!Y161</f>
        <v>60.7</v>
      </c>
      <c r="E21" s="94">
        <f>'Mileage By State &amp; Agency'!Z161</f>
        <v>147.1</v>
      </c>
      <c r="G21" s="36"/>
      <c r="H21" s="39"/>
      <c r="I21" s="36"/>
      <c r="J21" s="36"/>
      <c r="K21" s="36"/>
      <c r="L21" s="36"/>
      <c r="M21" s="36"/>
      <c r="N21" s="38"/>
    </row>
    <row r="22" spans="1:33" x14ac:dyDescent="0.25">
      <c r="A22" s="226" t="s">
        <v>331</v>
      </c>
      <c r="B22" s="65">
        <f>'Mileage By State &amp; Agency'!W165</f>
        <v>0</v>
      </c>
      <c r="C22" s="75">
        <f>'Mileage By State &amp; Agency'!X165</f>
        <v>52.800000000000004</v>
      </c>
      <c r="D22" s="130">
        <f>'Mileage By State &amp; Agency'!Y165</f>
        <v>0</v>
      </c>
      <c r="E22" s="94">
        <f>'Mileage By State &amp; Agency'!Z165</f>
        <v>52.800000000000004</v>
      </c>
      <c r="G22" s="38"/>
      <c r="H22" s="33"/>
      <c r="I22" s="36"/>
      <c r="J22" s="36"/>
      <c r="K22" s="36"/>
      <c r="L22" s="36"/>
      <c r="M22" s="36"/>
      <c r="N22" s="38"/>
    </row>
    <row r="23" spans="1:33" x14ac:dyDescent="0.25">
      <c r="A23" s="106" t="s">
        <v>37</v>
      </c>
      <c r="B23" s="65">
        <f>'Mileage By State &amp; Agency'!W184</f>
        <v>82.600000000000009</v>
      </c>
      <c r="C23" s="75">
        <f>'Mileage By State &amp; Agency'!X184</f>
        <v>276.39999999999998</v>
      </c>
      <c r="D23" s="130">
        <f>'Mileage By State &amp; Agency'!Y184</f>
        <v>297.40000000000003</v>
      </c>
      <c r="E23" s="94">
        <f>'Mileage By State &amp; Agency'!Z184</f>
        <v>656.40000000000009</v>
      </c>
      <c r="G23" s="46" t="s">
        <v>281</v>
      </c>
      <c r="H23" s="144" t="s">
        <v>309</v>
      </c>
      <c r="I23" s="33"/>
      <c r="J23" s="192" t="s">
        <v>1</v>
      </c>
      <c r="K23" s="192"/>
      <c r="L23" s="192"/>
      <c r="M23" s="192"/>
      <c r="N23" s="199" t="s">
        <v>301</v>
      </c>
      <c r="O23" s="199"/>
      <c r="P23" s="201" t="s">
        <v>300</v>
      </c>
      <c r="Q23" s="201"/>
      <c r="R23" s="194" t="s">
        <v>299</v>
      </c>
      <c r="S23" s="194"/>
      <c r="T23" s="193" t="s">
        <v>298</v>
      </c>
      <c r="U23" s="193"/>
      <c r="V23" s="192" t="s">
        <v>297</v>
      </c>
      <c r="W23" s="192"/>
      <c r="X23" s="36"/>
      <c r="Y23" s="36"/>
      <c r="Z23" s="36"/>
      <c r="AA23" s="36"/>
      <c r="AB23" s="36"/>
      <c r="AC23" s="36"/>
      <c r="AD23" s="36"/>
      <c r="AE23" s="36"/>
      <c r="AF23" s="36"/>
      <c r="AG23" s="38"/>
    </row>
    <row r="24" spans="1:33" x14ac:dyDescent="0.25">
      <c r="A24" s="106" t="s">
        <v>38</v>
      </c>
      <c r="B24" s="65">
        <f>'Mileage By State &amp; Agency'!W188</f>
        <v>0</v>
      </c>
      <c r="C24" s="75">
        <f>'Mileage By State &amp; Agency'!X188</f>
        <v>193</v>
      </c>
      <c r="D24" s="130">
        <f>'Mileage By State &amp; Agency'!Y188</f>
        <v>59</v>
      </c>
      <c r="E24" s="94">
        <f>'Mileage By State &amp; Agency'!Z188</f>
        <v>252</v>
      </c>
      <c r="G24" s="106" t="s">
        <v>20</v>
      </c>
      <c r="H24" s="116">
        <f>'Mileage By State &amp; Agency'!AA5</f>
        <v>1</v>
      </c>
      <c r="I24" s="33"/>
      <c r="J24" s="205" t="s">
        <v>296</v>
      </c>
      <c r="K24" s="206"/>
      <c r="L24" s="206"/>
      <c r="M24" s="206"/>
      <c r="N24" s="186">
        <f>'Mileage By State &amp; Agency'!C364</f>
        <v>1662.4999999999995</v>
      </c>
      <c r="O24" s="186"/>
      <c r="P24" s="202">
        <f>'Mileage By State &amp; Agency'!D364</f>
        <v>447.7000000000001</v>
      </c>
      <c r="Q24" s="202"/>
      <c r="R24" s="195">
        <f>'Mileage By State &amp; Agency'!E364</f>
        <v>614.20000000000005</v>
      </c>
      <c r="S24" s="195"/>
      <c r="T24" s="185">
        <f>'Mileage By State &amp; Agency'!F364</f>
        <v>2724.4</v>
      </c>
      <c r="U24" s="185"/>
      <c r="V24" s="180">
        <v>40</v>
      </c>
      <c r="W24" s="180"/>
      <c r="X24" s="36"/>
      <c r="Y24" s="36"/>
      <c r="Z24" s="36"/>
      <c r="AA24" s="36"/>
      <c r="AB24" s="36"/>
      <c r="AC24" s="36"/>
      <c r="AD24" s="36"/>
      <c r="AE24" s="36"/>
      <c r="AF24" s="36"/>
      <c r="AG24" s="38"/>
    </row>
    <row r="25" spans="1:33" x14ac:dyDescent="0.25">
      <c r="A25" s="106" t="s">
        <v>39</v>
      </c>
      <c r="B25" s="65">
        <f>'Mileage By State &amp; Agency'!W192</f>
        <v>0</v>
      </c>
      <c r="C25" s="75">
        <f>'Mileage By State &amp; Agency'!X192</f>
        <v>21</v>
      </c>
      <c r="D25" s="130">
        <f>'Mileage By State &amp; Agency'!Y192</f>
        <v>0</v>
      </c>
      <c r="E25" s="94">
        <f>'Mileage By State &amp; Agency'!Z192</f>
        <v>21</v>
      </c>
      <c r="G25" s="106" t="s">
        <v>19</v>
      </c>
      <c r="H25" s="117">
        <f>'Mileage By State &amp; Agency'!AA33</f>
        <v>25</v>
      </c>
      <c r="I25" s="13"/>
      <c r="J25" s="200" t="s">
        <v>295</v>
      </c>
      <c r="K25" s="200"/>
      <c r="L25" s="200"/>
      <c r="M25" s="200"/>
      <c r="N25" s="186">
        <f>'Mileage By State &amp; Agency'!G364</f>
        <v>1759.5</v>
      </c>
      <c r="O25" s="186"/>
      <c r="P25" s="202">
        <f>'Mileage By State &amp; Agency'!H364</f>
        <v>864.09999999999991</v>
      </c>
      <c r="Q25" s="202"/>
      <c r="R25" s="195">
        <f>'Mileage By State &amp; Agency'!I364</f>
        <v>886.60000000000014</v>
      </c>
      <c r="S25" s="195"/>
      <c r="T25" s="185">
        <f>'Mileage By State &amp; Agency'!J364</f>
        <v>3510.2</v>
      </c>
      <c r="U25" s="185"/>
      <c r="V25" s="180">
        <v>32</v>
      </c>
      <c r="W25" s="180"/>
      <c r="X25" s="36"/>
      <c r="Y25" s="36"/>
      <c r="Z25" s="36"/>
      <c r="AA25" s="36"/>
      <c r="AB25" s="36"/>
      <c r="AC25" s="36"/>
      <c r="AD25" s="36"/>
      <c r="AE25" s="36"/>
      <c r="AF25" s="36"/>
      <c r="AG25" s="38"/>
    </row>
    <row r="26" spans="1:33" x14ac:dyDescent="0.25">
      <c r="A26" s="124" t="s">
        <v>40</v>
      </c>
      <c r="B26" s="65">
        <f>'Mileage By State &amp; Agency'!W196</f>
        <v>0</v>
      </c>
      <c r="C26" s="75">
        <f>'Mileage By State &amp; Agency'!X196</f>
        <v>44.4</v>
      </c>
      <c r="D26" s="130">
        <f>'Mileage By State &amp; Agency'!Y196</f>
        <v>0</v>
      </c>
      <c r="E26" s="94">
        <f>'Mileage By State &amp; Agency'!Z196</f>
        <v>44.4</v>
      </c>
      <c r="G26" s="106" t="s">
        <v>21</v>
      </c>
      <c r="H26" s="117">
        <f>'Mileage By State &amp; Agency'!AA38</f>
        <v>2</v>
      </c>
      <c r="I26" s="13"/>
      <c r="J26" s="200" t="s">
        <v>303</v>
      </c>
      <c r="K26" s="200"/>
      <c r="L26" s="200"/>
      <c r="M26" s="200"/>
      <c r="N26" s="186">
        <f>'Mileage By State &amp; Agency'!K364</f>
        <v>1026</v>
      </c>
      <c r="O26" s="186"/>
      <c r="P26" s="202">
        <f>'Mileage By State &amp; Agency'!L364</f>
        <v>32.5</v>
      </c>
      <c r="Q26" s="202"/>
      <c r="R26" s="195">
        <f>'Mileage By State &amp; Agency'!M364</f>
        <v>3</v>
      </c>
      <c r="S26" s="195"/>
      <c r="T26" s="185">
        <f>'Mileage By State &amp; Agency'!N364</f>
        <v>1061.5</v>
      </c>
      <c r="U26" s="185"/>
      <c r="V26" s="180">
        <v>6</v>
      </c>
      <c r="W26" s="180"/>
      <c r="X26" s="36"/>
      <c r="Y26" s="36"/>
      <c r="Z26" s="36"/>
      <c r="AA26" s="36"/>
      <c r="AB26" s="36"/>
      <c r="AC26" s="36"/>
      <c r="AD26" s="36"/>
      <c r="AE26" s="36"/>
      <c r="AF26" s="36"/>
      <c r="AG26" s="38"/>
    </row>
    <row r="27" spans="1:33" x14ac:dyDescent="0.25">
      <c r="A27" s="106" t="s">
        <v>41</v>
      </c>
      <c r="B27" s="65">
        <f>'Mileage By State &amp; Agency'!W201</f>
        <v>110.9</v>
      </c>
      <c r="C27" s="75">
        <f>'Mileage By State &amp; Agency'!X201</f>
        <v>40.700000000000003</v>
      </c>
      <c r="D27" s="130">
        <f>'Mileage By State &amp; Agency'!Y201</f>
        <v>87.4</v>
      </c>
      <c r="E27" s="94">
        <f>'Mileage By State &amp; Agency'!Z201</f>
        <v>239</v>
      </c>
      <c r="G27" s="106" t="s">
        <v>22</v>
      </c>
      <c r="H27" s="117">
        <f>'Mileage By State &amp; Agency'!AA50</f>
        <v>8</v>
      </c>
      <c r="I27" s="13"/>
      <c r="J27" s="200" t="s">
        <v>294</v>
      </c>
      <c r="K27" s="200"/>
      <c r="L27" s="200"/>
      <c r="M27" s="200"/>
      <c r="N27" s="186">
        <f>'Mileage By State &amp; Agency'!O364</f>
        <v>1864.7000000000003</v>
      </c>
      <c r="O27" s="186"/>
      <c r="P27" s="202">
        <f>'Mileage By State &amp; Agency'!P364</f>
        <v>1307.3</v>
      </c>
      <c r="Q27" s="202"/>
      <c r="R27" s="195">
        <f>'Mileage By State &amp; Agency'!Q364</f>
        <v>1946.3</v>
      </c>
      <c r="S27" s="195"/>
      <c r="T27" s="185">
        <f>'Mileage By State &amp; Agency'!R364</f>
        <v>5118.3000000000011</v>
      </c>
      <c r="U27" s="185"/>
      <c r="V27" s="180">
        <v>103</v>
      </c>
      <c r="W27" s="180"/>
      <c r="X27" s="36"/>
      <c r="Y27" s="36"/>
      <c r="Z27" s="36"/>
      <c r="AA27" s="36"/>
      <c r="AB27" s="36"/>
      <c r="AC27" s="36"/>
      <c r="AD27" s="36"/>
      <c r="AE27" s="36"/>
      <c r="AF27" s="36"/>
      <c r="AG27" s="38"/>
    </row>
    <row r="28" spans="1:33" x14ac:dyDescent="0.25">
      <c r="A28" s="106" t="s">
        <v>42</v>
      </c>
      <c r="B28" s="65">
        <f>'Mileage By State &amp; Agency'!W205</f>
        <v>64</v>
      </c>
      <c r="C28" s="75">
        <f>'Mileage By State &amp; Agency'!X205</f>
        <v>26</v>
      </c>
      <c r="D28" s="130">
        <f>'Mileage By State &amp; Agency'!Y205</f>
        <v>157</v>
      </c>
      <c r="E28" s="94">
        <f>'Mileage By State &amp; Agency'!Z205</f>
        <v>247</v>
      </c>
      <c r="G28" s="106" t="s">
        <v>23</v>
      </c>
      <c r="H28" s="117">
        <f>'Mileage By State &amp; Agency'!AA78+'Mileage By State &amp; Agency'!AA82</f>
        <v>26</v>
      </c>
      <c r="I28" s="13"/>
      <c r="J28" s="200" t="s">
        <v>293</v>
      </c>
      <c r="K28" s="200"/>
      <c r="L28" s="200"/>
      <c r="M28" s="200"/>
      <c r="N28" s="186">
        <f>'Mileage By State &amp; Agency'!S364</f>
        <v>139.4</v>
      </c>
      <c r="O28" s="186"/>
      <c r="P28" s="202">
        <f>'Mileage By State &amp; Agency'!T364</f>
        <v>343.79999999999995</v>
      </c>
      <c r="Q28" s="202"/>
      <c r="R28" s="195">
        <f>'Mileage By State &amp; Agency'!U364</f>
        <v>569.19999999999993</v>
      </c>
      <c r="S28" s="195"/>
      <c r="T28" s="185">
        <f>'Mileage By State &amp; Agency'!V364</f>
        <v>1052.4000000000001</v>
      </c>
      <c r="U28" s="185"/>
      <c r="V28" s="180">
        <v>13</v>
      </c>
      <c r="W28" s="180"/>
      <c r="X28" s="36"/>
      <c r="Y28" s="36"/>
      <c r="Z28" s="36"/>
      <c r="AA28" s="36"/>
      <c r="AB28" s="36"/>
      <c r="AC28" s="36"/>
      <c r="AD28" s="36"/>
      <c r="AE28" s="36"/>
      <c r="AF28" s="36"/>
      <c r="AG28" s="38"/>
    </row>
    <row r="29" spans="1:33" x14ac:dyDescent="0.25">
      <c r="A29" s="106" t="s">
        <v>43</v>
      </c>
      <c r="B29" s="65">
        <f>'Mileage By State &amp; Agency'!W209</f>
        <v>0</v>
      </c>
      <c r="C29" s="75">
        <f>'Mileage By State &amp; Agency'!X209</f>
        <v>76</v>
      </c>
      <c r="D29" s="130">
        <f>'Mileage By State &amp; Agency'!Y209</f>
        <v>28</v>
      </c>
      <c r="E29" s="94">
        <f>'Mileage By State &amp; Agency'!Z209</f>
        <v>104</v>
      </c>
      <c r="G29" s="106" t="s">
        <v>25</v>
      </c>
      <c r="H29" s="117">
        <f>'Mileage By State &amp; Agency'!AA86</f>
        <v>1</v>
      </c>
      <c r="I29" s="13"/>
      <c r="J29" s="200" t="s">
        <v>3</v>
      </c>
      <c r="K29" s="200"/>
      <c r="L29" s="200"/>
      <c r="M29" s="200"/>
      <c r="N29" s="186"/>
      <c r="O29" s="186"/>
      <c r="P29" s="202"/>
      <c r="Q29" s="202"/>
      <c r="R29" s="195"/>
      <c r="S29" s="195"/>
      <c r="T29" s="185"/>
      <c r="U29" s="185"/>
      <c r="V29" s="180">
        <v>3</v>
      </c>
      <c r="W29" s="180"/>
      <c r="X29" s="36"/>
      <c r="Y29" s="36"/>
      <c r="Z29" s="36"/>
      <c r="AA29" s="36"/>
      <c r="AB29" s="36"/>
      <c r="AC29" s="36"/>
      <c r="AD29" s="36"/>
      <c r="AE29" s="36"/>
      <c r="AF29" s="36"/>
      <c r="AG29" s="38"/>
    </row>
    <row r="30" spans="1:33" x14ac:dyDescent="0.25">
      <c r="A30" s="106" t="s">
        <v>44</v>
      </c>
      <c r="B30" s="65">
        <f>'Mileage By State &amp; Agency'!W214</f>
        <v>0</v>
      </c>
      <c r="C30" s="75">
        <f>'Mileage By State &amp; Agency'!X214</f>
        <v>13.7</v>
      </c>
      <c r="D30" s="130">
        <f>'Mileage By State &amp; Agency'!Y214</f>
        <v>24.3</v>
      </c>
      <c r="E30" s="94">
        <f>'Mileage By State &amp; Agency'!Z214</f>
        <v>38</v>
      </c>
      <c r="G30" s="106" t="s">
        <v>26</v>
      </c>
      <c r="H30" s="117">
        <f>'Mileage By State &amp; Agency'!AA93+'Mileage By State &amp; Agency'!AA97</f>
        <v>5</v>
      </c>
      <c r="I30" s="13"/>
      <c r="J30" s="207" t="s">
        <v>61</v>
      </c>
      <c r="K30" s="208"/>
      <c r="L30" s="208"/>
      <c r="M30" s="209"/>
      <c r="N30" s="187"/>
      <c r="O30" s="188"/>
      <c r="P30" s="219"/>
      <c r="Q30" s="221"/>
      <c r="R30" s="197"/>
      <c r="S30" s="198"/>
      <c r="T30" s="223"/>
      <c r="U30" s="198"/>
      <c r="V30" s="207">
        <v>1</v>
      </c>
      <c r="W30" s="198"/>
      <c r="X30" s="36"/>
      <c r="Y30" s="36"/>
      <c r="Z30" s="36"/>
      <c r="AA30" s="36"/>
      <c r="AB30" s="36"/>
      <c r="AC30" s="36"/>
      <c r="AD30" s="36"/>
      <c r="AE30" s="36"/>
      <c r="AF30" s="36"/>
      <c r="AG30" s="38"/>
    </row>
    <row r="31" spans="1:33" x14ac:dyDescent="0.25">
      <c r="A31" s="106" t="s">
        <v>45</v>
      </c>
      <c r="B31" s="65">
        <f>'Mileage By State &amp; Agency'!W220</f>
        <v>0</v>
      </c>
      <c r="C31" s="75">
        <f>'Mileage By State &amp; Agency'!X220</f>
        <v>63</v>
      </c>
      <c r="D31" s="130">
        <f>'Mileage By State &amp; Agency'!Y220</f>
        <v>129.9</v>
      </c>
      <c r="E31" s="94">
        <f>'Mileage By State &amp; Agency'!Z220</f>
        <v>192.9</v>
      </c>
      <c r="G31" s="106" t="s">
        <v>282</v>
      </c>
      <c r="H31" s="117">
        <f>'Mileage By State &amp; Agency'!AA101</f>
        <v>1</v>
      </c>
      <c r="I31" s="13"/>
      <c r="J31" s="200" t="s">
        <v>8</v>
      </c>
      <c r="K31" s="200"/>
      <c r="L31" s="200"/>
      <c r="M31" s="200"/>
      <c r="N31" s="186"/>
      <c r="O31" s="186"/>
      <c r="P31" s="202"/>
      <c r="Q31" s="202"/>
      <c r="R31" s="195"/>
      <c r="S31" s="195"/>
      <c r="T31" s="185"/>
      <c r="U31" s="185"/>
      <c r="V31" s="180">
        <v>2</v>
      </c>
      <c r="W31" s="180"/>
      <c r="X31" s="36"/>
      <c r="Y31" s="36"/>
      <c r="Z31" s="36"/>
      <c r="AA31" s="36"/>
      <c r="AB31" s="36"/>
      <c r="AC31" s="36"/>
      <c r="AD31" s="36"/>
      <c r="AE31" s="36"/>
      <c r="AF31" s="36"/>
      <c r="AG31" s="38"/>
    </row>
    <row r="32" spans="1:33" x14ac:dyDescent="0.25">
      <c r="A32" s="106" t="s">
        <v>46</v>
      </c>
      <c r="B32" s="65">
        <f>'Mileage By State &amp; Agency'!W224</f>
        <v>0</v>
      </c>
      <c r="C32" s="75">
        <f>'Mileage By State &amp; Agency'!X224</f>
        <v>83.5</v>
      </c>
      <c r="D32" s="130">
        <f>'Mileage By State &amp; Agency'!Y224</f>
        <v>97.199999999999989</v>
      </c>
      <c r="E32" s="94">
        <f>'Mileage By State &amp; Agency'!Z224</f>
        <v>180.7</v>
      </c>
      <c r="G32" s="106" t="s">
        <v>28</v>
      </c>
      <c r="H32" s="117">
        <f>'Mileage By State &amp; Agency'!AA106</f>
        <v>2</v>
      </c>
      <c r="I32" s="13"/>
      <c r="J32" s="189" t="s">
        <v>11</v>
      </c>
      <c r="K32" s="190"/>
      <c r="L32" s="190"/>
      <c r="M32" s="191"/>
      <c r="N32" s="211"/>
      <c r="O32" s="182"/>
      <c r="P32" s="218"/>
      <c r="Q32" s="182"/>
      <c r="R32" s="196"/>
      <c r="S32" s="182"/>
      <c r="T32" s="184"/>
      <c r="U32" s="182"/>
      <c r="V32" s="181">
        <v>2</v>
      </c>
      <c r="W32" s="182"/>
      <c r="X32" s="36"/>
      <c r="Y32" s="36"/>
      <c r="Z32" s="36"/>
      <c r="AA32" s="36"/>
      <c r="AB32" s="36"/>
      <c r="AC32" s="36"/>
      <c r="AD32" s="36"/>
      <c r="AE32" s="36"/>
      <c r="AF32" s="36"/>
      <c r="AG32" s="38"/>
    </row>
    <row r="33" spans="1:33" x14ac:dyDescent="0.25">
      <c r="A33" s="106" t="s">
        <v>47</v>
      </c>
      <c r="B33" s="65">
        <f>'Mileage By State &amp; Agency'!W230</f>
        <v>39.1</v>
      </c>
      <c r="C33" s="75">
        <f>'Mileage By State &amp; Agency'!X230</f>
        <v>8</v>
      </c>
      <c r="D33" s="130">
        <f>'Mileage By State &amp; Agency'!Y230</f>
        <v>9</v>
      </c>
      <c r="E33" s="94">
        <f>'Mileage By State &amp; Agency'!Z230</f>
        <v>56.1</v>
      </c>
      <c r="G33" s="106" t="s">
        <v>283</v>
      </c>
      <c r="H33" s="117">
        <f>'Mileage By State &amp; Agency'!AA110</f>
        <v>1</v>
      </c>
      <c r="I33" s="13"/>
      <c r="J33" s="189" t="s">
        <v>4</v>
      </c>
      <c r="K33" s="190"/>
      <c r="L33" s="190"/>
      <c r="M33" s="191"/>
      <c r="N33" s="211"/>
      <c r="O33" s="182"/>
      <c r="P33" s="218"/>
      <c r="Q33" s="182"/>
      <c r="R33" s="196"/>
      <c r="S33" s="182"/>
      <c r="T33" s="184"/>
      <c r="U33" s="182"/>
      <c r="V33" s="181">
        <v>14</v>
      </c>
      <c r="W33" s="182"/>
      <c r="X33" s="36"/>
      <c r="Y33" s="36"/>
      <c r="Z33" s="36"/>
      <c r="AA33" s="36"/>
      <c r="AB33" s="36"/>
      <c r="AC33" s="36"/>
      <c r="AD33" s="36"/>
      <c r="AE33" s="36"/>
      <c r="AF33" s="36"/>
      <c r="AG33" s="38"/>
    </row>
    <row r="34" spans="1:33" x14ac:dyDescent="0.25">
      <c r="A34" s="106" t="s">
        <v>53</v>
      </c>
      <c r="B34" s="65">
        <f>'Mileage By State &amp; Agency'!W234</f>
        <v>150.1</v>
      </c>
      <c r="C34" s="75">
        <f>'Mileage By State &amp; Agency'!X234</f>
        <v>108.5</v>
      </c>
      <c r="D34" s="130">
        <f>'Mileage By State &amp; Agency'!Y234</f>
        <v>0.8</v>
      </c>
      <c r="E34" s="94">
        <f>'Mileage By State &amp; Agency'!Z234</f>
        <v>259.39999999999998</v>
      </c>
      <c r="G34" s="106" t="s">
        <v>30</v>
      </c>
      <c r="H34" s="117">
        <f>'Mileage By State &amp; Agency'!AA134+'Mileage By State &amp; Agency'!AA138</f>
        <v>22</v>
      </c>
      <c r="I34" s="13"/>
      <c r="J34" s="189" t="s">
        <v>14</v>
      </c>
      <c r="K34" s="190"/>
      <c r="L34" s="190"/>
      <c r="M34" s="191"/>
      <c r="N34" s="211"/>
      <c r="O34" s="182"/>
      <c r="P34" s="218"/>
      <c r="Q34" s="182"/>
      <c r="R34" s="196"/>
      <c r="S34" s="182"/>
      <c r="T34" s="184"/>
      <c r="U34" s="182"/>
      <c r="V34" s="181">
        <v>2</v>
      </c>
      <c r="W34" s="182"/>
      <c r="X34" s="36"/>
      <c r="Y34" s="36"/>
      <c r="Z34" s="36"/>
      <c r="AA34" s="36"/>
      <c r="AB34" s="36"/>
      <c r="AC34" s="36"/>
      <c r="AD34" s="36"/>
      <c r="AE34" s="36"/>
      <c r="AF34" s="36"/>
      <c r="AG34" s="38"/>
    </row>
    <row r="35" spans="1:33" x14ac:dyDescent="0.25">
      <c r="A35" s="106" t="s">
        <v>48</v>
      </c>
      <c r="B35" s="65">
        <f>'Mileage By State &amp; Agency'!W241</f>
        <v>4.5999999999999996</v>
      </c>
      <c r="C35" s="75">
        <f>'Mileage By State &amp; Agency'!X241</f>
        <v>93</v>
      </c>
      <c r="D35" s="130">
        <f>'Mileage By State &amp; Agency'!Y241</f>
        <v>37.400000000000006</v>
      </c>
      <c r="E35" s="94">
        <f>'Mileage By State &amp; Agency'!Z241</f>
        <v>135</v>
      </c>
      <c r="G35" s="106" t="s">
        <v>32</v>
      </c>
      <c r="H35" s="117">
        <f>'Mileage By State &amp; Agency'!AA142</f>
        <v>1</v>
      </c>
      <c r="I35" s="13"/>
      <c r="J35" s="189" t="s">
        <v>9</v>
      </c>
      <c r="K35" s="190"/>
      <c r="L35" s="190"/>
      <c r="M35" s="191"/>
      <c r="N35" s="211"/>
      <c r="O35" s="182"/>
      <c r="P35" s="218"/>
      <c r="Q35" s="182"/>
      <c r="R35" s="196"/>
      <c r="S35" s="182"/>
      <c r="T35" s="184"/>
      <c r="U35" s="182"/>
      <c r="V35" s="181">
        <v>4</v>
      </c>
      <c r="W35" s="182"/>
      <c r="X35" s="36"/>
      <c r="Y35" s="36"/>
      <c r="Z35" s="36"/>
      <c r="AA35" s="36"/>
      <c r="AB35" s="36"/>
      <c r="AC35" s="36"/>
      <c r="AD35" s="36"/>
      <c r="AE35" s="36"/>
      <c r="AF35" s="36"/>
      <c r="AG35" s="38"/>
    </row>
    <row r="36" spans="1:33" x14ac:dyDescent="0.25">
      <c r="A36" s="106" t="s">
        <v>49</v>
      </c>
      <c r="B36" s="65">
        <f>'Mileage By State &amp; Agency'!W247</f>
        <v>0</v>
      </c>
      <c r="C36" s="75">
        <f>'Mileage By State &amp; Agency'!X247</f>
        <v>136.9</v>
      </c>
      <c r="D36" s="130">
        <f>'Mileage By State &amp; Agency'!Y247</f>
        <v>76</v>
      </c>
      <c r="E36" s="94">
        <f>'Mileage By State &amp; Agency'!Z247</f>
        <v>212.9</v>
      </c>
      <c r="G36" s="106" t="s">
        <v>33</v>
      </c>
      <c r="H36" s="117">
        <f>'Mileage By State &amp; Agency'!AA146</f>
        <v>1</v>
      </c>
      <c r="I36" s="13"/>
      <c r="J36" s="189" t="s">
        <v>339</v>
      </c>
      <c r="K36" s="210"/>
      <c r="L36" s="210"/>
      <c r="M36" s="198"/>
      <c r="N36" s="217"/>
      <c r="O36" s="198"/>
      <c r="P36" s="219"/>
      <c r="Q36" s="183"/>
      <c r="R36" s="197"/>
      <c r="S36" s="198"/>
      <c r="T36" s="223"/>
      <c r="U36" s="198"/>
      <c r="V36" s="180">
        <v>1</v>
      </c>
      <c r="W36" s="183"/>
      <c r="X36" s="36"/>
      <c r="Y36" s="36"/>
      <c r="Z36" s="36"/>
      <c r="AA36" s="36"/>
      <c r="AB36" s="36"/>
      <c r="AC36" s="36"/>
      <c r="AD36" s="36"/>
      <c r="AE36" s="36"/>
      <c r="AF36" s="36"/>
      <c r="AG36" s="38"/>
    </row>
    <row r="37" spans="1:33" x14ac:dyDescent="0.25">
      <c r="A37" s="106" t="s">
        <v>24</v>
      </c>
      <c r="B37" s="65">
        <f>'Mileage By State &amp; Agency'!W316</f>
        <v>829.80000000000007</v>
      </c>
      <c r="C37" s="75">
        <f>'Mileage By State &amp; Agency'!X316</f>
        <v>411.7</v>
      </c>
      <c r="D37" s="130">
        <f>'Mileage By State &amp; Agency'!Y316</f>
        <v>889</v>
      </c>
      <c r="E37" s="94">
        <f>'Mileage By State &amp; Agency'!Z316</f>
        <v>2130.5</v>
      </c>
      <c r="G37" s="106" t="s">
        <v>34</v>
      </c>
      <c r="H37" s="117">
        <f>'Mileage By State &amp; Agency'!AA150</f>
        <v>1</v>
      </c>
      <c r="I37" s="13"/>
      <c r="J37" s="189" t="s">
        <v>292</v>
      </c>
      <c r="K37" s="190"/>
      <c r="L37" s="190"/>
      <c r="M37" s="191"/>
      <c r="N37" s="211"/>
      <c r="O37" s="182"/>
      <c r="P37" s="218"/>
      <c r="Q37" s="182"/>
      <c r="R37" s="196"/>
      <c r="S37" s="182"/>
      <c r="T37" s="184"/>
      <c r="U37" s="182"/>
      <c r="V37" s="181">
        <v>1</v>
      </c>
      <c r="W37" s="182"/>
      <c r="X37" s="36"/>
      <c r="Y37" s="36"/>
      <c r="Z37" s="36"/>
      <c r="AA37" s="36"/>
      <c r="AB37" s="36"/>
      <c r="AC37" s="36"/>
      <c r="AD37" s="36"/>
      <c r="AE37" s="36"/>
      <c r="AF37" s="36"/>
      <c r="AG37" s="38"/>
    </row>
    <row r="38" spans="1:33" x14ac:dyDescent="0.25">
      <c r="A38" s="106" t="s">
        <v>50</v>
      </c>
      <c r="B38" s="65">
        <f>'Mileage By State &amp; Agency'!W321</f>
        <v>0</v>
      </c>
      <c r="C38" s="75">
        <f>'Mileage By State &amp; Agency'!X321</f>
        <v>17.100000000000001</v>
      </c>
      <c r="D38" s="130">
        <f>'Mileage By State &amp; Agency'!Y321</f>
        <v>121.19999999999999</v>
      </c>
      <c r="E38" s="94">
        <f>'Mileage By State &amp; Agency'!Z321</f>
        <v>138.30000000000001</v>
      </c>
      <c r="G38" s="106" t="s">
        <v>35</v>
      </c>
      <c r="H38" s="117">
        <f>'Mileage By State &amp; Agency'!AA155</f>
        <v>2</v>
      </c>
      <c r="I38" s="13"/>
      <c r="J38" s="189" t="s">
        <v>291</v>
      </c>
      <c r="K38" s="190"/>
      <c r="L38" s="190"/>
      <c r="M38" s="191"/>
      <c r="N38" s="211"/>
      <c r="O38" s="182"/>
      <c r="P38" s="218"/>
      <c r="Q38" s="182"/>
      <c r="R38" s="196"/>
      <c r="S38" s="182"/>
      <c r="T38" s="184"/>
      <c r="U38" s="182"/>
      <c r="V38" s="181">
        <v>2</v>
      </c>
      <c r="W38" s="182"/>
      <c r="X38" s="36"/>
      <c r="Y38" s="36"/>
      <c r="Z38" s="36"/>
      <c r="AA38" s="36"/>
      <c r="AB38" s="36"/>
      <c r="AC38" s="36"/>
      <c r="AD38" s="36"/>
      <c r="AE38" s="36"/>
      <c r="AF38" s="36"/>
      <c r="AG38" s="38"/>
    </row>
    <row r="39" spans="1:33" x14ac:dyDescent="0.25">
      <c r="A39" s="106" t="s">
        <v>51</v>
      </c>
      <c r="B39" s="65">
        <f>'Mileage By State &amp; Agency'!W327</f>
        <v>2.1</v>
      </c>
      <c r="C39" s="75">
        <f>'Mileage By State &amp; Agency'!X327</f>
        <v>4.9000000000000004</v>
      </c>
      <c r="D39" s="130">
        <f>'Mileage By State &amp; Agency'!Y327</f>
        <v>1.9</v>
      </c>
      <c r="E39" s="94">
        <f>'Mileage By State &amp; Agency'!Z327</f>
        <v>8.9</v>
      </c>
      <c r="G39" s="106" t="s">
        <v>36</v>
      </c>
      <c r="H39" s="117">
        <f>'Mileage By State &amp; Agency'!AA161+'Mileage By State &amp; Agency'!AA165</f>
        <v>4</v>
      </c>
      <c r="I39" s="13"/>
      <c r="J39" s="212" t="s">
        <v>0</v>
      </c>
      <c r="K39" s="213"/>
      <c r="L39" s="213"/>
      <c r="M39" s="214"/>
      <c r="N39" s="215">
        <f>SUM(N24:N38)</f>
        <v>6452.1</v>
      </c>
      <c r="O39" s="182"/>
      <c r="P39" s="216">
        <f>SUM(P24:P38)</f>
        <v>2995.3999999999996</v>
      </c>
      <c r="Q39" s="182"/>
      <c r="R39" s="224">
        <f>SUM(R24:R38)</f>
        <v>4019.3</v>
      </c>
      <c r="S39" s="182"/>
      <c r="T39" s="220">
        <f>SUM(T24:T38)</f>
        <v>13466.800000000001</v>
      </c>
      <c r="U39" s="182"/>
      <c r="V39" s="222">
        <f>SUM(V24:V38)</f>
        <v>226</v>
      </c>
      <c r="W39" s="182"/>
      <c r="X39" s="36"/>
      <c r="Y39" s="36"/>
      <c r="Z39" s="36"/>
      <c r="AA39" s="36"/>
      <c r="AB39" s="36"/>
      <c r="AC39" s="36"/>
      <c r="AD39" s="36"/>
      <c r="AE39" s="36"/>
      <c r="AF39" s="36"/>
      <c r="AG39" s="38"/>
    </row>
    <row r="40" spans="1:33" x14ac:dyDescent="0.25">
      <c r="A40" s="106" t="s">
        <v>52</v>
      </c>
      <c r="B40" s="65">
        <f>'Mileage By State &amp; Agency'!W331</f>
        <v>43.3</v>
      </c>
      <c r="C40" s="75">
        <f>'Mileage By State &amp; Agency'!X331</f>
        <v>2</v>
      </c>
      <c r="D40" s="130">
        <f>'Mileage By State &amp; Agency'!Y331</f>
        <v>0</v>
      </c>
      <c r="E40" s="94">
        <f>'Mileage By State &amp; Agency'!Z331</f>
        <v>45.3</v>
      </c>
      <c r="G40" s="106" t="s">
        <v>37</v>
      </c>
      <c r="H40" s="117">
        <f>'Mileage By State &amp; Agency'!AA184</f>
        <v>16</v>
      </c>
      <c r="I40" s="13"/>
      <c r="X40" s="36"/>
      <c r="Y40" s="36"/>
      <c r="Z40" s="36"/>
      <c r="AA40" s="36"/>
      <c r="AB40" s="36"/>
      <c r="AC40" s="36"/>
      <c r="AD40" s="36"/>
      <c r="AE40" s="36"/>
      <c r="AF40" s="36"/>
      <c r="AG40" s="38"/>
    </row>
    <row r="41" spans="1:33" x14ac:dyDescent="0.25">
      <c r="A41" s="106" t="s">
        <v>101</v>
      </c>
      <c r="B41" s="65">
        <f>'Mileage By State &amp; Agency'!W336</f>
        <v>150.70000000000002</v>
      </c>
      <c r="C41" s="75">
        <f>'Mileage By State &amp; Agency'!X336</f>
        <v>60.5</v>
      </c>
      <c r="D41" s="130">
        <f>'Mileage By State &amp; Agency'!Y336</f>
        <v>21.1</v>
      </c>
      <c r="E41" s="94">
        <f>'Mileage By State &amp; Agency'!Z336</f>
        <v>232.3</v>
      </c>
      <c r="G41" s="106" t="s">
        <v>284</v>
      </c>
      <c r="H41" s="117">
        <f>'Mileage By State &amp; Agency'!AA188</f>
        <v>1</v>
      </c>
      <c r="I41" s="13"/>
      <c r="J41" s="13"/>
      <c r="K41" s="13"/>
      <c r="L41" s="13"/>
      <c r="M41" s="13"/>
      <c r="N41" s="13"/>
      <c r="O41" s="13"/>
      <c r="P41" s="13"/>
      <c r="Q41" s="13"/>
      <c r="R41" s="13"/>
      <c r="S41" s="13"/>
      <c r="T41" s="13"/>
      <c r="U41" s="13"/>
      <c r="V41" s="13"/>
      <c r="W41" s="13"/>
      <c r="X41" s="36"/>
      <c r="Y41" s="36"/>
      <c r="Z41" s="36"/>
      <c r="AA41" s="36"/>
      <c r="AB41" s="36"/>
      <c r="AC41" s="36"/>
      <c r="AD41" s="36"/>
      <c r="AE41" s="36"/>
      <c r="AF41" s="36"/>
      <c r="AG41" s="38"/>
    </row>
    <row r="42" spans="1:33" x14ac:dyDescent="0.25">
      <c r="A42" s="106" t="s">
        <v>279</v>
      </c>
      <c r="B42" s="65">
        <f>'Mileage By State &amp; Agency'!W340</f>
        <v>0</v>
      </c>
      <c r="C42" s="75">
        <f>'Mileage By State &amp; Agency'!X340</f>
        <v>0</v>
      </c>
      <c r="D42" s="130">
        <f>'Mileage By State &amp; Agency'!Y340</f>
        <v>46.1</v>
      </c>
      <c r="E42" s="94">
        <f>'Mileage By State &amp; Agency'!Z340</f>
        <v>46.1</v>
      </c>
      <c r="G42" s="106" t="s">
        <v>39</v>
      </c>
      <c r="H42" s="117">
        <f>'Mileage By State &amp; Agency'!AA192</f>
        <v>1</v>
      </c>
      <c r="I42" s="13"/>
      <c r="J42" s="13"/>
      <c r="K42" s="13"/>
      <c r="L42" s="13"/>
      <c r="M42" s="13"/>
      <c r="N42" s="13"/>
      <c r="O42" s="13"/>
      <c r="P42" s="13"/>
      <c r="Q42" s="13"/>
      <c r="R42" s="13"/>
      <c r="S42" s="13"/>
      <c r="T42" s="13"/>
      <c r="U42" s="13"/>
      <c r="V42" s="13"/>
      <c r="W42" s="13"/>
      <c r="X42" s="36"/>
      <c r="Y42" s="36"/>
      <c r="Z42" s="36"/>
      <c r="AA42" s="36"/>
      <c r="AB42" s="36"/>
      <c r="AC42" s="36"/>
      <c r="AD42" s="36"/>
      <c r="AE42" s="36"/>
      <c r="AF42" s="36"/>
      <c r="AG42" s="38"/>
    </row>
    <row r="43" spans="1:33" x14ac:dyDescent="0.25">
      <c r="A43" s="106" t="s">
        <v>54</v>
      </c>
      <c r="B43" s="65">
        <f>'Mileage By State &amp; Agency'!W349</f>
        <v>26.900000000000002</v>
      </c>
      <c r="C43" s="75">
        <f>'Mileage By State &amp; Agency'!X349</f>
        <v>142</v>
      </c>
      <c r="D43" s="130">
        <f>'Mileage By State &amp; Agency'!Y349</f>
        <v>79.3</v>
      </c>
      <c r="E43" s="94">
        <f>'Mileage By State &amp; Agency'!Z349</f>
        <v>248.2</v>
      </c>
      <c r="G43" s="106" t="s">
        <v>40</v>
      </c>
      <c r="H43" s="117">
        <f>'Mileage By State &amp; Agency'!AA196</f>
        <v>1</v>
      </c>
      <c r="I43" s="13"/>
      <c r="J43" s="13"/>
      <c r="K43" s="13"/>
      <c r="L43" s="13"/>
      <c r="M43" s="13"/>
      <c r="N43" s="13"/>
      <c r="O43" s="13"/>
      <c r="P43" s="13"/>
      <c r="Q43" s="13"/>
      <c r="R43" s="13"/>
      <c r="S43" s="13"/>
      <c r="T43" s="13"/>
      <c r="U43" s="13"/>
      <c r="V43" s="13"/>
      <c r="W43" s="13"/>
      <c r="X43" s="36"/>
      <c r="Y43" s="36"/>
      <c r="Z43" s="36"/>
      <c r="AA43" s="36"/>
      <c r="AB43" s="36"/>
      <c r="AC43" s="36"/>
      <c r="AD43" s="36"/>
      <c r="AE43" s="36"/>
      <c r="AF43" s="36"/>
      <c r="AG43" s="38"/>
    </row>
    <row r="44" spans="1:33" x14ac:dyDescent="0.25">
      <c r="A44" s="106" t="s">
        <v>55</v>
      </c>
      <c r="B44" s="65">
        <f>'Mileage By State &amp; Agency'!W353</f>
        <v>0</v>
      </c>
      <c r="C44" s="75">
        <f>'Mileage By State &amp; Agency'!X353</f>
        <v>10</v>
      </c>
      <c r="D44" s="130">
        <f>'Mileage By State &amp; Agency'!Y353</f>
        <v>0</v>
      </c>
      <c r="E44" s="94">
        <f>'Mileage By State &amp; Agency'!Z353</f>
        <v>10</v>
      </c>
      <c r="G44" s="106" t="s">
        <v>41</v>
      </c>
      <c r="H44" s="117">
        <f>'Mileage By State &amp; Agency'!AA201+'Mileage By State &amp; Agency'!AA205</f>
        <v>3</v>
      </c>
      <c r="I44" s="13"/>
      <c r="J44" s="13"/>
      <c r="K44" s="13"/>
      <c r="L44" s="13"/>
      <c r="M44" s="13"/>
      <c r="N44" s="13"/>
      <c r="O44" s="13"/>
      <c r="P44" s="13"/>
      <c r="Q44" s="13"/>
      <c r="R44" s="13"/>
      <c r="S44" s="13"/>
      <c r="T44" s="13"/>
      <c r="U44" s="13"/>
      <c r="V44" s="13"/>
      <c r="W44" s="13"/>
      <c r="X44" s="36"/>
      <c r="Y44" s="36"/>
      <c r="Z44" s="36"/>
      <c r="AA44" s="36"/>
      <c r="AB44" s="36"/>
      <c r="AC44" s="36"/>
      <c r="AD44" s="36"/>
      <c r="AE44" s="36"/>
      <c r="AF44" s="36"/>
      <c r="AG44" s="38"/>
    </row>
    <row r="45" spans="1:33" s="123" customFormat="1" x14ac:dyDescent="0.25">
      <c r="A45" s="106" t="s">
        <v>56</v>
      </c>
      <c r="B45" s="65">
        <f>'Mileage By State &amp; Agency'!W357</f>
        <v>0</v>
      </c>
      <c r="C45" s="75">
        <f>'Mileage By State &amp; Agency'!X357</f>
        <v>24</v>
      </c>
      <c r="D45" s="130">
        <f>'Mileage By State &amp; Agency'!Y357</f>
        <v>0</v>
      </c>
      <c r="E45" s="94">
        <f>'Mileage By State &amp; Agency'!Z357</f>
        <v>24</v>
      </c>
      <c r="G45" s="106" t="s">
        <v>43</v>
      </c>
      <c r="H45" s="117">
        <f>'Mileage By State &amp; Agency'!AA205+'Mileage By State &amp; Agency'!AA209</f>
        <v>2</v>
      </c>
      <c r="I45" s="13"/>
      <c r="J45" s="13"/>
      <c r="K45" s="13"/>
      <c r="L45" s="13"/>
      <c r="M45" s="13"/>
      <c r="N45" s="13"/>
      <c r="O45" s="13"/>
      <c r="P45" s="13"/>
      <c r="Q45" s="13"/>
      <c r="R45" s="13"/>
      <c r="S45" s="13"/>
      <c r="T45" s="13"/>
      <c r="U45" s="13"/>
      <c r="V45" s="13"/>
      <c r="W45" s="13"/>
      <c r="X45" s="36"/>
      <c r="Y45" s="36"/>
      <c r="Z45" s="36"/>
      <c r="AA45" s="36"/>
      <c r="AB45" s="36"/>
      <c r="AC45" s="36"/>
      <c r="AD45" s="36"/>
      <c r="AE45" s="36"/>
      <c r="AF45" s="36"/>
      <c r="AG45" s="38"/>
    </row>
    <row r="46" spans="1:33" x14ac:dyDescent="0.25">
      <c r="A46" s="106" t="s">
        <v>57</v>
      </c>
      <c r="B46" s="65">
        <f>'Mileage By State &amp; Agency'!W362</f>
        <v>249.8</v>
      </c>
      <c r="C46" s="75">
        <f>'Mileage By State &amp; Agency'!X362</f>
        <v>150.39999999999998</v>
      </c>
      <c r="D46" s="130">
        <f>'Mileage By State &amp; Agency'!Y362</f>
        <v>33.799999999999997</v>
      </c>
      <c r="E46" s="94">
        <f>'Mileage By State &amp; Agency'!Z362</f>
        <v>434</v>
      </c>
      <c r="G46" s="106" t="s">
        <v>44</v>
      </c>
      <c r="H46" s="117">
        <f>'Mileage By State &amp; Agency'!AA214</f>
        <v>2</v>
      </c>
      <c r="I46" s="13"/>
      <c r="J46" s="13"/>
      <c r="K46" s="13"/>
      <c r="L46" s="13"/>
      <c r="M46" s="13"/>
      <c r="N46" s="13"/>
      <c r="O46" s="13"/>
      <c r="P46" s="13"/>
      <c r="Q46" s="13"/>
      <c r="R46" s="13"/>
      <c r="S46" s="13"/>
      <c r="T46" s="13"/>
      <c r="U46" s="13"/>
      <c r="V46" s="13"/>
      <c r="W46" s="13"/>
      <c r="X46" s="36"/>
      <c r="Y46" s="36"/>
      <c r="Z46" s="36"/>
      <c r="AA46" s="36"/>
      <c r="AB46" s="36"/>
      <c r="AC46" s="36"/>
      <c r="AD46" s="36"/>
      <c r="AE46" s="36"/>
      <c r="AF46" s="36"/>
      <c r="AG46" s="38"/>
    </row>
    <row r="47" spans="1:33" x14ac:dyDescent="0.25">
      <c r="A47" s="46" t="s">
        <v>305</v>
      </c>
      <c r="B47" s="131">
        <f>SUM(B3:B46)</f>
        <v>6452.1000000000013</v>
      </c>
      <c r="C47" s="132">
        <f>SUM(C3:C46)</f>
        <v>2995.4</v>
      </c>
      <c r="D47" s="133">
        <f>SUM(D3:D46)</f>
        <v>4019.3</v>
      </c>
      <c r="E47" s="134">
        <f>SUM(E3:E46)</f>
        <v>13466.799999999997</v>
      </c>
      <c r="G47" s="106" t="s">
        <v>45</v>
      </c>
      <c r="H47" s="117">
        <f>'Mileage By State &amp; Agency'!AA220+'Mileage By State &amp; Agency'!AA224</f>
        <v>4</v>
      </c>
      <c r="I47" s="13"/>
      <c r="J47" s="13"/>
      <c r="K47" s="13"/>
      <c r="L47" s="13"/>
      <c r="M47" s="13"/>
      <c r="N47" s="13"/>
      <c r="O47" s="13"/>
      <c r="P47" s="13"/>
      <c r="Q47" s="13"/>
      <c r="R47" s="13"/>
      <c r="S47" s="13"/>
      <c r="T47" s="13"/>
      <c r="U47" s="13"/>
      <c r="V47" s="13"/>
      <c r="W47" s="13"/>
      <c r="X47" s="36"/>
      <c r="Y47" s="36"/>
      <c r="Z47" s="36"/>
      <c r="AA47" s="36"/>
      <c r="AB47" s="36"/>
      <c r="AC47" s="36"/>
      <c r="AD47" s="36"/>
      <c r="AE47" s="36"/>
      <c r="AF47" s="36"/>
      <c r="AG47" s="38"/>
    </row>
    <row r="48" spans="1:33" x14ac:dyDescent="0.25">
      <c r="A48" s="43"/>
      <c r="B48" s="38"/>
      <c r="C48" s="38"/>
      <c r="D48" s="38"/>
      <c r="E48" s="38"/>
      <c r="G48" s="106" t="s">
        <v>47</v>
      </c>
      <c r="H48" s="117">
        <f>'Mileage By State &amp; Agency'!AA230+'Mileage By State &amp; Agency'!AA234</f>
        <v>4</v>
      </c>
      <c r="I48" s="13"/>
      <c r="J48" s="13"/>
      <c r="K48" s="13"/>
      <c r="L48" s="13"/>
      <c r="M48" s="13"/>
      <c r="N48" s="13"/>
      <c r="O48" s="13"/>
      <c r="P48" s="13"/>
      <c r="Q48" s="13"/>
      <c r="R48" s="13"/>
      <c r="S48" s="13"/>
      <c r="T48" s="13"/>
      <c r="U48" s="13"/>
      <c r="V48" s="13"/>
      <c r="W48" s="13"/>
      <c r="X48" s="36"/>
      <c r="Y48" s="36"/>
      <c r="Z48" s="36"/>
      <c r="AA48" s="36"/>
      <c r="AB48" s="36"/>
      <c r="AC48" s="36"/>
      <c r="AD48" s="36"/>
      <c r="AE48" s="36"/>
      <c r="AF48" s="36"/>
      <c r="AG48" s="38"/>
    </row>
    <row r="49" spans="1:33" x14ac:dyDescent="0.25">
      <c r="A49" s="43"/>
      <c r="B49" s="38"/>
      <c r="C49" s="38"/>
      <c r="D49" s="38"/>
      <c r="E49" s="38"/>
      <c r="G49" s="106" t="s">
        <v>289</v>
      </c>
      <c r="H49" s="117">
        <f>'Mileage By State &amp; Agency'!AA224</f>
        <v>1</v>
      </c>
      <c r="I49" s="13"/>
      <c r="J49" s="13"/>
      <c r="K49" s="13"/>
      <c r="L49" s="13"/>
      <c r="M49" s="13"/>
      <c r="N49" s="13"/>
      <c r="O49" s="13"/>
      <c r="P49" s="13"/>
      <c r="Q49" s="13"/>
      <c r="R49" s="13"/>
      <c r="S49" s="13"/>
      <c r="T49" s="13"/>
      <c r="U49" s="13"/>
      <c r="V49" s="13"/>
      <c r="W49" s="13"/>
      <c r="X49" s="36"/>
      <c r="Y49" s="36"/>
      <c r="Z49" s="36"/>
      <c r="AA49" s="36"/>
      <c r="AB49" s="36"/>
      <c r="AC49" s="36"/>
      <c r="AD49" s="36"/>
      <c r="AE49" s="36"/>
      <c r="AF49" s="36"/>
      <c r="AG49" s="38"/>
    </row>
    <row r="50" spans="1:33" x14ac:dyDescent="0.25">
      <c r="A50" s="125"/>
      <c r="B50" s="24"/>
      <c r="C50" s="24"/>
      <c r="D50" s="24"/>
      <c r="E50" s="24"/>
      <c r="G50" s="106" t="s">
        <v>48</v>
      </c>
      <c r="H50" s="117">
        <f>'Mileage By State &amp; Agency'!AA110+'Mileage By State &amp; Agency'!AA241</f>
        <v>5</v>
      </c>
      <c r="I50" s="13"/>
      <c r="J50" s="13"/>
      <c r="K50" s="13"/>
      <c r="L50" s="13"/>
      <c r="M50" s="13"/>
      <c r="N50" s="13"/>
      <c r="O50" s="13"/>
      <c r="P50" s="13"/>
      <c r="Q50" s="13"/>
      <c r="R50" s="13"/>
      <c r="S50" s="13"/>
      <c r="T50" s="13"/>
      <c r="U50" s="13"/>
      <c r="V50" s="13"/>
      <c r="W50" s="13"/>
      <c r="X50" s="36"/>
      <c r="Y50" s="36"/>
      <c r="Z50" s="36"/>
      <c r="AA50" s="36"/>
      <c r="AB50" s="36"/>
      <c r="AC50" s="36"/>
      <c r="AD50" s="36"/>
      <c r="AE50" s="36"/>
      <c r="AF50" s="36"/>
      <c r="AG50" s="38"/>
    </row>
    <row r="51" spans="1:33" x14ac:dyDescent="0.25">
      <c r="A51" s="126"/>
      <c r="B51" s="39"/>
      <c r="C51" s="39"/>
      <c r="D51" s="39"/>
      <c r="E51" s="39"/>
      <c r="G51" s="106" t="s">
        <v>49</v>
      </c>
      <c r="H51" s="117">
        <f>'Mileage By State &amp; Agency'!AA247</f>
        <v>3</v>
      </c>
      <c r="I51" s="13"/>
      <c r="J51" s="13"/>
      <c r="K51" s="13"/>
      <c r="L51" s="13"/>
      <c r="M51" s="13"/>
      <c r="N51" s="13"/>
      <c r="O51" s="13"/>
      <c r="P51" s="13"/>
      <c r="Q51" s="13"/>
      <c r="R51" s="13"/>
      <c r="S51" s="13"/>
      <c r="T51" s="13"/>
      <c r="U51" s="13"/>
      <c r="V51" s="13"/>
      <c r="W51" s="13"/>
      <c r="X51" s="36"/>
      <c r="Y51" s="36"/>
      <c r="Z51" s="36"/>
      <c r="AA51" s="36"/>
      <c r="AB51" s="36"/>
      <c r="AC51" s="36"/>
      <c r="AD51" s="36"/>
      <c r="AE51" s="36"/>
      <c r="AF51" s="36"/>
      <c r="AG51" s="38"/>
    </row>
    <row r="52" spans="1:33" x14ac:dyDescent="0.25">
      <c r="A52" s="126"/>
      <c r="B52" s="38"/>
      <c r="C52" s="36"/>
      <c r="D52" s="36"/>
      <c r="E52" s="36"/>
      <c r="G52" s="106" t="s">
        <v>24</v>
      </c>
      <c r="H52" s="117">
        <f>'Mileage By State &amp; Agency'!AA82+'Mileage By State &amp; Agency'!AA138+'Mileage By State &amp; Agency'!AA316</f>
        <v>68</v>
      </c>
      <c r="I52" s="13"/>
      <c r="J52" s="13"/>
      <c r="K52" s="13"/>
      <c r="L52" s="13"/>
      <c r="M52" s="13"/>
      <c r="N52" s="13"/>
      <c r="O52" s="13"/>
      <c r="P52" s="13"/>
      <c r="Q52" s="13"/>
      <c r="R52" s="13"/>
      <c r="S52" s="13"/>
      <c r="T52" s="13"/>
      <c r="U52" s="13"/>
      <c r="V52" s="13"/>
      <c r="W52" s="13"/>
      <c r="X52" s="36"/>
      <c r="Y52" s="36"/>
      <c r="Z52" s="36"/>
      <c r="AA52" s="36"/>
      <c r="AB52" s="36"/>
      <c r="AC52" s="36"/>
      <c r="AD52" s="36"/>
      <c r="AE52" s="36"/>
      <c r="AF52" s="36"/>
      <c r="AG52" s="38"/>
    </row>
    <row r="53" spans="1:33" x14ac:dyDescent="0.25">
      <c r="A53" s="126"/>
      <c r="B53" s="38"/>
      <c r="C53" s="36"/>
      <c r="D53" s="36"/>
      <c r="E53" s="36"/>
      <c r="G53" s="106" t="s">
        <v>50</v>
      </c>
      <c r="H53" s="117">
        <f>'Mileage By State &amp; Agency'!AA101+'Mileage By State &amp; Agency'!AA224+'Mileage By State &amp; Agency'!AA321</f>
        <v>4</v>
      </c>
      <c r="I53" s="13"/>
      <c r="J53" s="13"/>
      <c r="K53" s="13"/>
      <c r="L53" s="13"/>
      <c r="M53" s="13"/>
      <c r="N53" s="13"/>
      <c r="O53" s="13"/>
      <c r="P53" s="13"/>
      <c r="Q53" s="13"/>
      <c r="R53" s="13"/>
      <c r="S53" s="13"/>
      <c r="T53" s="13"/>
      <c r="U53" s="13"/>
      <c r="V53" s="13"/>
      <c r="W53" s="13"/>
      <c r="X53" s="36"/>
      <c r="Y53" s="36"/>
      <c r="Z53" s="36"/>
      <c r="AA53" s="36"/>
      <c r="AB53" s="36"/>
      <c r="AC53" s="36"/>
      <c r="AD53" s="36"/>
      <c r="AE53" s="36"/>
      <c r="AF53" s="36"/>
      <c r="AG53" s="38"/>
    </row>
    <row r="54" spans="1:33" x14ac:dyDescent="0.25">
      <c r="A54" s="126"/>
      <c r="B54" s="38"/>
      <c r="C54" s="36"/>
      <c r="D54" s="36"/>
      <c r="E54" s="36"/>
      <c r="G54" s="106" t="s">
        <v>51</v>
      </c>
      <c r="H54" s="117">
        <f>'Mileage By State &amp; Agency'!AA327</f>
        <v>3</v>
      </c>
      <c r="I54" s="13"/>
      <c r="J54" s="13"/>
      <c r="K54" s="13"/>
      <c r="L54" s="13"/>
      <c r="M54" s="13"/>
      <c r="N54" s="13"/>
      <c r="O54" s="13"/>
      <c r="P54" s="13"/>
      <c r="Q54" s="13"/>
      <c r="R54" s="13"/>
      <c r="S54" s="13"/>
      <c r="T54" s="13"/>
      <c r="U54" s="13"/>
      <c r="V54" s="13"/>
      <c r="W54" s="13"/>
      <c r="X54" s="36"/>
      <c r="Y54" s="36"/>
      <c r="Z54" s="36"/>
      <c r="AA54" s="36"/>
      <c r="AB54" s="36"/>
      <c r="AC54" s="36"/>
      <c r="AD54" s="36"/>
      <c r="AE54" s="36"/>
      <c r="AF54" s="36"/>
      <c r="AG54" s="38"/>
    </row>
    <row r="55" spans="1:33" x14ac:dyDescent="0.25">
      <c r="A55" s="126"/>
      <c r="B55" s="38"/>
      <c r="C55" s="36"/>
      <c r="D55" s="36"/>
      <c r="E55" s="36"/>
      <c r="G55" s="163" t="s">
        <v>335</v>
      </c>
      <c r="H55" s="117">
        <f>'Mileage By State &amp; Agency'!AA97</f>
        <v>1</v>
      </c>
      <c r="I55" s="13"/>
      <c r="J55" s="13"/>
      <c r="K55" s="13"/>
      <c r="L55" s="13"/>
      <c r="M55" s="13"/>
      <c r="N55" s="13"/>
      <c r="O55" s="13"/>
      <c r="P55" s="13"/>
      <c r="Q55" s="13"/>
      <c r="R55" s="13"/>
      <c r="S55" s="13"/>
      <c r="T55" s="13"/>
      <c r="U55" s="13"/>
      <c r="V55" s="13"/>
      <c r="W55" s="13"/>
      <c r="X55" s="36"/>
      <c r="Y55" s="36"/>
      <c r="Z55" s="36"/>
      <c r="AA55" s="36"/>
      <c r="AB55" s="36"/>
      <c r="AC55" s="36"/>
      <c r="AD55" s="36"/>
      <c r="AE55" s="36"/>
      <c r="AF55" s="36"/>
      <c r="AG55" s="38"/>
    </row>
    <row r="56" spans="1:33" x14ac:dyDescent="0.25">
      <c r="A56" s="126"/>
      <c r="B56" s="38"/>
      <c r="C56" s="36"/>
      <c r="D56" s="36"/>
      <c r="E56" s="36"/>
      <c r="G56" s="106" t="s">
        <v>288</v>
      </c>
      <c r="H56" s="117">
        <f>'Mileage By State &amp; Agency'!AA110</f>
        <v>1</v>
      </c>
      <c r="I56" s="13"/>
      <c r="J56" s="13"/>
      <c r="K56" s="13"/>
      <c r="L56" s="13"/>
      <c r="M56" s="13"/>
      <c r="N56" s="13"/>
      <c r="O56" s="13"/>
      <c r="P56" s="13"/>
      <c r="Q56" s="13"/>
      <c r="R56" s="13"/>
      <c r="S56" s="13"/>
      <c r="T56" s="13"/>
      <c r="U56" s="13"/>
      <c r="V56" s="13"/>
      <c r="W56" s="13"/>
      <c r="X56" s="36"/>
      <c r="Y56" s="36"/>
      <c r="Z56" s="36"/>
      <c r="AA56" s="36"/>
      <c r="AB56" s="36"/>
      <c r="AC56" s="36"/>
      <c r="AD56" s="36"/>
      <c r="AE56" s="36"/>
      <c r="AF56" s="36"/>
      <c r="AG56" s="38"/>
    </row>
    <row r="57" spans="1:33" x14ac:dyDescent="0.25">
      <c r="A57" s="126"/>
      <c r="B57" s="43"/>
      <c r="C57" s="36"/>
      <c r="D57" s="36"/>
      <c r="E57" s="36"/>
      <c r="G57" s="106" t="s">
        <v>285</v>
      </c>
      <c r="H57" s="117">
        <f>'Mileage By State &amp; Agency'!AA205</f>
        <v>1</v>
      </c>
      <c r="I57" s="13"/>
      <c r="J57" s="13"/>
      <c r="K57" s="13"/>
      <c r="L57" s="13"/>
      <c r="M57" s="13"/>
      <c r="N57" s="13"/>
      <c r="O57" s="13"/>
      <c r="P57" s="13"/>
      <c r="Q57" s="13"/>
      <c r="R57" s="13"/>
      <c r="S57" s="13"/>
      <c r="T57" s="13"/>
      <c r="U57" s="13"/>
      <c r="V57" s="13"/>
      <c r="W57" s="13"/>
      <c r="X57" s="36"/>
      <c r="Y57" s="36"/>
      <c r="Z57" s="36"/>
      <c r="AA57" s="36"/>
      <c r="AB57" s="36"/>
      <c r="AC57" s="36"/>
      <c r="AD57" s="36"/>
      <c r="AE57" s="36"/>
      <c r="AF57" s="36"/>
      <c r="AG57" s="38"/>
    </row>
    <row r="58" spans="1:33" x14ac:dyDescent="0.25">
      <c r="A58" s="126"/>
      <c r="B58" s="38"/>
      <c r="C58" s="36"/>
      <c r="D58" s="36"/>
      <c r="E58" s="36"/>
      <c r="G58" s="106" t="s">
        <v>52</v>
      </c>
      <c r="H58" s="117">
        <f>'Mileage By State &amp; Agency'!AA331</f>
        <v>1</v>
      </c>
      <c r="I58" s="13"/>
      <c r="J58" s="13"/>
      <c r="K58" s="13"/>
      <c r="L58" s="13"/>
      <c r="M58" s="13"/>
      <c r="N58" s="13"/>
      <c r="O58" s="13"/>
      <c r="P58" s="13"/>
      <c r="Q58" s="13"/>
      <c r="R58" s="13"/>
      <c r="S58" s="13"/>
      <c r="T58" s="13"/>
      <c r="U58" s="13"/>
      <c r="V58" s="13"/>
      <c r="W58" s="13"/>
      <c r="X58" s="36"/>
      <c r="Y58" s="36"/>
      <c r="Z58" s="36"/>
      <c r="AA58" s="36"/>
      <c r="AB58" s="36"/>
      <c r="AC58" s="36"/>
      <c r="AD58" s="36"/>
      <c r="AE58" s="36"/>
      <c r="AF58" s="36"/>
      <c r="AG58" s="38"/>
    </row>
    <row r="59" spans="1:33" x14ac:dyDescent="0.25">
      <c r="A59" s="126"/>
      <c r="B59" s="38"/>
      <c r="C59" s="36"/>
      <c r="D59" s="36"/>
      <c r="E59" s="36"/>
      <c r="G59" s="106" t="s">
        <v>286</v>
      </c>
      <c r="H59" s="117">
        <f>'Mileage By State &amp; Agency'!AA234</f>
        <v>1</v>
      </c>
      <c r="I59" s="13"/>
      <c r="J59" s="13"/>
      <c r="K59" s="13"/>
      <c r="L59" s="13"/>
      <c r="M59" s="13"/>
      <c r="N59" s="13"/>
      <c r="O59" s="13"/>
      <c r="P59" s="13"/>
      <c r="Q59" s="13"/>
      <c r="R59" s="13"/>
      <c r="S59" s="13"/>
      <c r="T59" s="13"/>
      <c r="U59" s="13"/>
      <c r="V59" s="13"/>
      <c r="W59" s="13"/>
      <c r="X59" s="36"/>
      <c r="Y59" s="36"/>
      <c r="Z59" s="36"/>
      <c r="AA59" s="36"/>
      <c r="AB59" s="36"/>
      <c r="AC59" s="36"/>
      <c r="AD59" s="36"/>
      <c r="AE59" s="36"/>
      <c r="AF59" s="36"/>
      <c r="AG59" s="38"/>
    </row>
    <row r="60" spans="1:33" x14ac:dyDescent="0.25">
      <c r="A60" s="126"/>
      <c r="B60" s="38"/>
      <c r="C60" s="36"/>
      <c r="D60" s="36"/>
      <c r="E60" s="36"/>
      <c r="G60" s="106" t="s">
        <v>101</v>
      </c>
      <c r="H60" s="117">
        <f>'Mileage By State &amp; Agency'!AA336</f>
        <v>2</v>
      </c>
      <c r="I60" s="13"/>
      <c r="J60" s="13"/>
      <c r="K60" s="13"/>
      <c r="L60" s="13"/>
      <c r="M60" s="13"/>
      <c r="N60" s="13"/>
      <c r="O60" s="13"/>
      <c r="P60" s="13"/>
      <c r="Q60" s="13"/>
      <c r="R60" s="13"/>
      <c r="S60" s="13"/>
      <c r="T60" s="13"/>
      <c r="U60" s="13"/>
      <c r="V60" s="13"/>
      <c r="W60" s="13"/>
      <c r="X60" s="36"/>
      <c r="Y60" s="36"/>
      <c r="Z60" s="36"/>
      <c r="AA60" s="36"/>
      <c r="AB60" s="36"/>
      <c r="AC60" s="36"/>
      <c r="AD60" s="36"/>
      <c r="AE60" s="36"/>
      <c r="AF60" s="36"/>
      <c r="AG60" s="38"/>
    </row>
    <row r="61" spans="1:33" x14ac:dyDescent="0.25">
      <c r="A61" s="126"/>
      <c r="B61" s="38"/>
      <c r="C61" s="36"/>
      <c r="D61" s="36"/>
      <c r="E61" s="36"/>
      <c r="G61" s="106" t="s">
        <v>279</v>
      </c>
      <c r="H61" s="117">
        <f>'Mileage By State &amp; Agency'!AA340</f>
        <v>1</v>
      </c>
      <c r="I61" s="13"/>
      <c r="J61" s="13"/>
      <c r="K61" s="13"/>
      <c r="L61" s="13"/>
      <c r="M61" s="13"/>
      <c r="N61" s="13"/>
      <c r="O61" s="13"/>
      <c r="P61" s="13"/>
      <c r="Q61" s="13"/>
      <c r="R61" s="13"/>
      <c r="S61" s="13"/>
      <c r="T61" s="13"/>
      <c r="U61" s="13"/>
      <c r="V61" s="13"/>
      <c r="W61" s="13"/>
      <c r="X61" s="36"/>
      <c r="Y61" s="36"/>
      <c r="Z61" s="36"/>
      <c r="AA61" s="36"/>
      <c r="AB61" s="36"/>
      <c r="AC61" s="36"/>
      <c r="AD61" s="36"/>
      <c r="AE61" s="36"/>
      <c r="AF61" s="36"/>
      <c r="AG61" s="38"/>
    </row>
    <row r="62" spans="1:33" x14ac:dyDescent="0.25">
      <c r="A62" s="126"/>
      <c r="B62" s="38"/>
      <c r="C62" s="36"/>
      <c r="D62" s="36"/>
      <c r="E62" s="36"/>
      <c r="G62" s="106" t="s">
        <v>54</v>
      </c>
      <c r="H62" s="117">
        <f>'Mileage By State &amp; Agency'!AA349</f>
        <v>6</v>
      </c>
      <c r="I62" s="13"/>
      <c r="J62" s="13"/>
      <c r="K62" s="13"/>
      <c r="L62" s="13"/>
      <c r="M62" s="13"/>
      <c r="N62" s="13"/>
      <c r="O62" s="13"/>
      <c r="P62" s="13"/>
      <c r="Q62" s="13"/>
      <c r="R62" s="13"/>
      <c r="S62" s="13"/>
      <c r="T62" s="13"/>
      <c r="U62" s="13"/>
      <c r="V62" s="13"/>
      <c r="W62" s="13"/>
      <c r="X62" s="36"/>
      <c r="Y62" s="36"/>
      <c r="Z62" s="36"/>
      <c r="AA62" s="36"/>
      <c r="AB62" s="36"/>
      <c r="AC62" s="36"/>
      <c r="AD62" s="36"/>
      <c r="AE62" s="36"/>
      <c r="AF62" s="36"/>
      <c r="AG62" s="38"/>
    </row>
    <row r="63" spans="1:33" x14ac:dyDescent="0.25">
      <c r="A63" s="126"/>
      <c r="B63" s="38"/>
      <c r="C63" s="36"/>
      <c r="D63" s="36"/>
      <c r="E63" s="36"/>
      <c r="G63" s="106" t="s">
        <v>55</v>
      </c>
      <c r="H63" s="117">
        <f>'Mileage By State &amp; Agency'!AA353</f>
        <v>1</v>
      </c>
      <c r="I63" s="13"/>
      <c r="J63" s="13"/>
      <c r="K63" s="13"/>
      <c r="L63" s="13"/>
      <c r="M63" s="13"/>
      <c r="N63" s="13"/>
      <c r="O63" s="13"/>
      <c r="P63" s="13"/>
      <c r="Q63" s="13"/>
      <c r="R63" s="13"/>
      <c r="S63" s="13"/>
      <c r="T63" s="13"/>
      <c r="U63" s="13"/>
      <c r="V63" s="13"/>
      <c r="W63" s="13"/>
      <c r="X63" s="36"/>
      <c r="Y63" s="36"/>
      <c r="Z63" s="36"/>
      <c r="AA63" s="36"/>
      <c r="AB63" s="36"/>
      <c r="AC63" s="36"/>
      <c r="AD63" s="36"/>
      <c r="AE63" s="36"/>
      <c r="AF63" s="36"/>
      <c r="AG63" s="38"/>
    </row>
    <row r="64" spans="1:33" x14ac:dyDescent="0.25">
      <c r="A64" s="126"/>
      <c r="B64" s="38"/>
      <c r="C64" s="36"/>
      <c r="D64" s="36"/>
      <c r="E64" s="36"/>
      <c r="G64" s="106" t="s">
        <v>56</v>
      </c>
      <c r="H64" s="117">
        <f>'Mileage By State &amp; Agency'!AA188+'Mileage By State &amp; Agency'!AA357</f>
        <v>2</v>
      </c>
      <c r="I64" s="13"/>
      <c r="J64" s="13"/>
      <c r="K64" s="13"/>
      <c r="L64" s="13"/>
      <c r="M64" s="13"/>
      <c r="N64" s="13"/>
      <c r="O64" s="13"/>
      <c r="P64" s="13"/>
      <c r="Q64" s="13"/>
      <c r="R64" s="13"/>
      <c r="S64" s="13"/>
      <c r="T64" s="13"/>
      <c r="U64" s="13"/>
      <c r="V64" s="13"/>
      <c r="W64" s="13"/>
      <c r="X64" s="36"/>
      <c r="Y64" s="36"/>
      <c r="Z64" s="36"/>
      <c r="AA64" s="36"/>
      <c r="AB64" s="36"/>
      <c r="AC64" s="36"/>
      <c r="AD64" s="36"/>
      <c r="AE64" s="36"/>
      <c r="AF64" s="36"/>
      <c r="AG64" s="38"/>
    </row>
    <row r="65" spans="1:33" x14ac:dyDescent="0.25">
      <c r="A65" s="126"/>
      <c r="B65" s="39"/>
      <c r="C65" s="36"/>
      <c r="D65" s="36"/>
      <c r="E65" s="36"/>
      <c r="G65" s="106" t="s">
        <v>57</v>
      </c>
      <c r="H65" s="117">
        <f>'Mileage By State &amp; Agency'!AA362</f>
        <v>2</v>
      </c>
      <c r="I65" s="13"/>
      <c r="J65" s="13"/>
      <c r="K65" s="13"/>
      <c r="L65" s="13"/>
      <c r="M65" s="13"/>
      <c r="N65" s="13"/>
      <c r="O65" s="13"/>
      <c r="P65" s="13"/>
      <c r="Q65" s="13"/>
      <c r="R65" s="13"/>
      <c r="S65" s="13"/>
      <c r="T65" s="13"/>
      <c r="U65" s="13"/>
      <c r="V65" s="13"/>
      <c r="W65" s="13"/>
      <c r="X65" s="36"/>
      <c r="Y65" s="36"/>
      <c r="Z65" s="36"/>
      <c r="AA65" s="36"/>
      <c r="AB65" s="36"/>
      <c r="AC65" s="36"/>
      <c r="AD65" s="36"/>
      <c r="AE65" s="36"/>
      <c r="AF65" s="36"/>
      <c r="AG65" s="38"/>
    </row>
    <row r="66" spans="1:33" ht="14.95" customHeight="1" x14ac:dyDescent="0.25">
      <c r="A66" s="127"/>
      <c r="B66" s="168"/>
      <c r="C66" s="168"/>
      <c r="D66" s="168"/>
      <c r="E66" s="168"/>
      <c r="G66" s="162" t="s">
        <v>287</v>
      </c>
      <c r="H66" s="118">
        <f>SUM(H24:H65)</f>
        <v>240</v>
      </c>
      <c r="I66" s="13"/>
      <c r="J66" s="13"/>
      <c r="K66" s="13"/>
      <c r="L66" s="13"/>
      <c r="M66" s="13"/>
      <c r="N66" s="13"/>
      <c r="O66" s="13"/>
      <c r="P66" s="13"/>
      <c r="Q66" s="13"/>
      <c r="R66" s="13"/>
      <c r="S66" s="13"/>
      <c r="T66" s="13"/>
      <c r="U66" s="13"/>
      <c r="V66" s="13"/>
      <c r="W66" s="13"/>
      <c r="X66" s="36"/>
      <c r="Y66" s="36"/>
      <c r="Z66" s="36"/>
      <c r="AA66" s="36"/>
      <c r="AB66" s="36"/>
      <c r="AC66" s="36"/>
      <c r="AD66" s="36"/>
      <c r="AE66" s="36"/>
      <c r="AF66" s="36"/>
      <c r="AG66" s="38"/>
    </row>
    <row r="67" spans="1:33" x14ac:dyDescent="0.25">
      <c r="G67" s="178" t="s">
        <v>338</v>
      </c>
      <c r="H67" s="179"/>
      <c r="I67" s="13"/>
      <c r="J67" s="13"/>
      <c r="K67" s="13"/>
      <c r="L67" s="13"/>
      <c r="M67" s="13"/>
      <c r="N67" s="13"/>
      <c r="O67" s="13"/>
      <c r="P67" s="13"/>
      <c r="Q67" s="13"/>
      <c r="R67" s="13"/>
      <c r="S67" s="13"/>
      <c r="T67" s="13"/>
      <c r="U67" s="13"/>
      <c r="V67" s="13"/>
      <c r="W67" s="13"/>
      <c r="X67" s="36"/>
      <c r="Y67" s="36"/>
      <c r="Z67" s="36"/>
      <c r="AA67" s="36"/>
      <c r="AB67" s="36"/>
      <c r="AC67" s="36"/>
      <c r="AD67" s="36"/>
      <c r="AE67" s="36"/>
      <c r="AF67" s="36"/>
      <c r="AG67" s="38"/>
    </row>
    <row r="68" spans="1:33" x14ac:dyDescent="0.25">
      <c r="G68" s="175"/>
      <c r="H68" s="175"/>
      <c r="I68" s="13"/>
      <c r="J68" s="13"/>
      <c r="K68" s="13"/>
      <c r="L68" s="13"/>
      <c r="M68" s="13"/>
      <c r="N68" s="13"/>
      <c r="O68" s="13"/>
      <c r="P68" s="13"/>
      <c r="Q68" s="13"/>
      <c r="R68" s="13"/>
      <c r="S68" s="13"/>
      <c r="T68" s="13"/>
      <c r="U68" s="13"/>
      <c r="V68" s="13"/>
      <c r="W68" s="13"/>
      <c r="X68" s="36"/>
      <c r="Y68" s="36"/>
      <c r="Z68" s="36"/>
      <c r="AA68" s="36"/>
      <c r="AB68" s="36"/>
      <c r="AC68" s="36"/>
      <c r="AD68" s="36"/>
      <c r="AE68" s="36"/>
      <c r="AF68" s="36"/>
      <c r="AG68" s="38"/>
    </row>
    <row r="69" spans="1:33" x14ac:dyDescent="0.25">
      <c r="G69" s="175"/>
      <c r="H69" s="175"/>
      <c r="I69" s="13"/>
      <c r="J69" s="13"/>
      <c r="K69" s="13"/>
      <c r="L69" s="13"/>
      <c r="M69" s="13"/>
      <c r="N69" s="13"/>
      <c r="O69" s="13"/>
      <c r="P69" s="13"/>
      <c r="Q69" s="13"/>
      <c r="R69" s="13"/>
      <c r="S69" s="13"/>
      <c r="T69" s="13"/>
      <c r="U69" s="13"/>
      <c r="V69" s="13"/>
      <c r="W69" s="13"/>
      <c r="X69" s="36"/>
      <c r="Y69" s="36"/>
      <c r="Z69" s="36"/>
      <c r="AA69" s="36"/>
      <c r="AB69" s="36"/>
      <c r="AC69" s="36"/>
      <c r="AD69" s="36"/>
      <c r="AE69" s="36"/>
      <c r="AF69" s="36"/>
      <c r="AG69" s="38"/>
    </row>
    <row r="70" spans="1:33" x14ac:dyDescent="0.25">
      <c r="G70" s="175"/>
      <c r="H70" s="175"/>
      <c r="I70" s="13"/>
      <c r="J70" s="13"/>
      <c r="K70" s="13"/>
      <c r="L70" s="13"/>
      <c r="M70" s="13"/>
      <c r="N70" s="13"/>
      <c r="O70" s="13"/>
      <c r="P70" s="13"/>
      <c r="Q70" s="13"/>
      <c r="R70" s="13"/>
      <c r="S70" s="13"/>
      <c r="T70" s="13"/>
      <c r="U70" s="13"/>
      <c r="V70" s="13"/>
      <c r="W70" s="13"/>
      <c r="X70" s="36"/>
      <c r="Y70" s="36"/>
      <c r="Z70" s="36"/>
      <c r="AA70" s="36"/>
      <c r="AB70" s="36"/>
      <c r="AC70" s="36"/>
      <c r="AD70" s="36"/>
      <c r="AE70" s="36"/>
      <c r="AF70" s="36"/>
      <c r="AG70" s="38"/>
    </row>
    <row r="71" spans="1:33" x14ac:dyDescent="0.25">
      <c r="G71" s="13"/>
      <c r="H71" s="31"/>
      <c r="I71" s="13"/>
      <c r="J71" s="13"/>
      <c r="K71" s="13"/>
      <c r="L71" s="13"/>
      <c r="M71" s="13"/>
      <c r="N71" s="13"/>
      <c r="O71" s="13"/>
      <c r="P71" s="13"/>
      <c r="Q71" s="13"/>
      <c r="R71" s="13"/>
      <c r="S71" s="13"/>
      <c r="T71" s="13"/>
      <c r="U71" s="13"/>
      <c r="V71" s="13"/>
      <c r="W71" s="13"/>
      <c r="X71" s="36"/>
      <c r="Y71" s="36"/>
      <c r="Z71" s="36"/>
      <c r="AA71" s="36"/>
      <c r="AB71" s="36"/>
      <c r="AC71" s="36"/>
      <c r="AD71" s="36"/>
      <c r="AE71" s="36"/>
      <c r="AF71" s="36"/>
      <c r="AG71" s="38"/>
    </row>
    <row r="72" spans="1:33" x14ac:dyDescent="0.25">
      <c r="G72" s="13"/>
      <c r="H72" s="31"/>
      <c r="I72" s="13"/>
      <c r="J72" s="13"/>
      <c r="K72" s="13"/>
      <c r="L72" s="13"/>
      <c r="M72" s="13"/>
      <c r="N72" s="13"/>
      <c r="O72" s="13"/>
      <c r="P72" s="13"/>
      <c r="Q72" s="13"/>
      <c r="R72" s="13"/>
      <c r="S72" s="13"/>
      <c r="T72" s="13"/>
      <c r="U72" s="13"/>
      <c r="V72" s="13"/>
      <c r="W72" s="13"/>
      <c r="X72" s="36"/>
      <c r="Y72" s="36"/>
      <c r="Z72" s="36"/>
      <c r="AA72" s="36"/>
      <c r="AB72" s="36"/>
      <c r="AC72" s="36"/>
      <c r="AD72" s="36"/>
      <c r="AE72" s="36"/>
      <c r="AF72" s="36"/>
      <c r="AG72" s="38"/>
    </row>
    <row r="73" spans="1:33" x14ac:dyDescent="0.25">
      <c r="G73" s="13"/>
      <c r="H73" s="31"/>
      <c r="I73" s="13"/>
      <c r="J73" s="13"/>
      <c r="K73" s="13"/>
      <c r="L73" s="13"/>
      <c r="M73" s="13"/>
      <c r="N73" s="13"/>
      <c r="O73" s="13"/>
      <c r="P73" s="13"/>
      <c r="Q73" s="13"/>
      <c r="R73" s="13"/>
      <c r="S73" s="13"/>
      <c r="T73" s="13"/>
      <c r="U73" s="13"/>
      <c r="V73" s="13"/>
      <c r="W73" s="13"/>
      <c r="X73" s="36"/>
      <c r="Y73" s="36"/>
      <c r="Z73" s="36"/>
      <c r="AA73" s="36"/>
      <c r="AB73" s="36"/>
      <c r="AC73" s="36"/>
      <c r="AD73" s="36"/>
      <c r="AE73" s="36"/>
      <c r="AF73" s="36"/>
      <c r="AG73" s="38"/>
    </row>
    <row r="74" spans="1:33" x14ac:dyDescent="0.25">
      <c r="G74" s="13"/>
      <c r="H74" s="31"/>
      <c r="I74" s="13"/>
      <c r="J74" s="13"/>
      <c r="K74" s="13"/>
      <c r="L74" s="13"/>
      <c r="M74" s="13"/>
      <c r="N74" s="13"/>
      <c r="O74" s="13"/>
      <c r="P74" s="13"/>
      <c r="Q74" s="13"/>
      <c r="R74" s="13"/>
      <c r="S74" s="13"/>
      <c r="T74" s="13"/>
      <c r="U74" s="13"/>
      <c r="V74" s="13"/>
      <c r="W74" s="13"/>
      <c r="X74" s="36"/>
      <c r="Y74" s="36"/>
      <c r="Z74" s="36"/>
      <c r="AA74" s="36"/>
      <c r="AB74" s="36"/>
      <c r="AC74" s="36"/>
      <c r="AD74" s="36"/>
      <c r="AE74" s="36"/>
      <c r="AF74" s="36"/>
      <c r="AG74" s="38"/>
    </row>
    <row r="75" spans="1:33" x14ac:dyDescent="0.25">
      <c r="G75" s="13"/>
      <c r="H75" s="31"/>
      <c r="I75" s="13"/>
      <c r="J75" s="13"/>
      <c r="K75" s="13"/>
      <c r="L75" s="13"/>
      <c r="M75" s="13"/>
      <c r="N75" s="13"/>
      <c r="O75" s="13"/>
      <c r="P75" s="13"/>
      <c r="Q75" s="13"/>
      <c r="R75" s="13"/>
      <c r="S75" s="13"/>
      <c r="T75" s="13"/>
      <c r="U75" s="13"/>
      <c r="V75" s="13"/>
      <c r="W75" s="13"/>
      <c r="X75" s="40"/>
      <c r="Y75" s="40"/>
      <c r="Z75" s="40"/>
      <c r="AA75" s="40"/>
      <c r="AB75" s="40"/>
      <c r="AC75" s="40"/>
      <c r="AD75" s="40"/>
      <c r="AE75" s="40"/>
      <c r="AF75" s="36"/>
      <c r="AG75" s="38"/>
    </row>
    <row r="76" spans="1:33" x14ac:dyDescent="0.25">
      <c r="G76" s="13"/>
      <c r="H76" s="31"/>
      <c r="I76" s="13"/>
      <c r="J76" s="13"/>
      <c r="K76" s="13"/>
      <c r="L76" s="13"/>
      <c r="M76" s="13"/>
      <c r="N76" s="13"/>
      <c r="O76" s="13"/>
      <c r="P76" s="13"/>
      <c r="Q76" s="13"/>
      <c r="R76" s="13"/>
      <c r="S76" s="13"/>
      <c r="T76" s="13"/>
      <c r="U76" s="13"/>
      <c r="V76" s="13"/>
      <c r="W76" s="13"/>
      <c r="X76" s="36"/>
      <c r="Y76" s="36"/>
      <c r="Z76" s="36"/>
      <c r="AA76" s="36"/>
      <c r="AB76" s="36"/>
      <c r="AC76" s="36"/>
      <c r="AD76" s="36"/>
      <c r="AE76" s="36"/>
      <c r="AF76" s="36"/>
      <c r="AG76" s="38"/>
    </row>
    <row r="77" spans="1:33" x14ac:dyDescent="0.25">
      <c r="G77" s="13"/>
      <c r="H77" s="31"/>
      <c r="I77" s="13"/>
      <c r="J77" s="13"/>
      <c r="K77" s="13"/>
      <c r="L77" s="13"/>
      <c r="M77" s="13"/>
      <c r="N77" s="13"/>
      <c r="O77" s="13"/>
      <c r="P77" s="13"/>
      <c r="Q77" s="13"/>
      <c r="R77" s="13"/>
      <c r="S77" s="13"/>
      <c r="T77" s="13"/>
      <c r="U77" s="13"/>
      <c r="V77" s="13"/>
      <c r="W77" s="13"/>
      <c r="X77" s="38"/>
      <c r="Y77" s="38"/>
      <c r="Z77" s="38"/>
      <c r="AA77" s="38"/>
      <c r="AB77" s="38"/>
      <c r="AC77" s="38"/>
      <c r="AD77" s="174"/>
      <c r="AE77" s="174"/>
      <c r="AF77" s="36"/>
      <c r="AG77" s="38"/>
    </row>
    <row r="78" spans="1:33" x14ac:dyDescent="0.25">
      <c r="G78" s="13"/>
      <c r="H78" s="31"/>
      <c r="I78" s="13"/>
      <c r="J78" s="13"/>
      <c r="K78" s="13"/>
      <c r="L78" s="13"/>
      <c r="M78" s="13"/>
      <c r="N78" s="13"/>
      <c r="O78" s="13"/>
      <c r="P78" s="13"/>
      <c r="Q78" s="13"/>
      <c r="R78" s="13"/>
      <c r="S78" s="13"/>
      <c r="T78" s="13"/>
      <c r="U78" s="13"/>
      <c r="V78" s="13"/>
      <c r="W78" s="13"/>
      <c r="X78" s="33"/>
      <c r="Y78" s="33"/>
      <c r="Z78" s="33"/>
      <c r="AA78" s="33"/>
      <c r="AB78" s="33"/>
      <c r="AC78" s="33"/>
      <c r="AD78" s="33"/>
      <c r="AE78" s="33"/>
      <c r="AF78" s="36"/>
      <c r="AG78" s="38"/>
    </row>
    <row r="79" spans="1:33" x14ac:dyDescent="0.25">
      <c r="G79" s="13"/>
      <c r="H79" s="31"/>
      <c r="I79" s="13"/>
      <c r="J79" s="13"/>
      <c r="K79" s="13"/>
      <c r="L79" s="13"/>
      <c r="M79" s="13"/>
      <c r="N79" s="13"/>
      <c r="O79" s="13"/>
      <c r="P79" s="13"/>
      <c r="Q79" s="13"/>
      <c r="R79" s="13"/>
      <c r="S79" s="13"/>
      <c r="T79" s="13"/>
      <c r="U79" s="13"/>
      <c r="V79" s="13"/>
      <c r="W79" s="13"/>
      <c r="X79" s="38"/>
      <c r="Y79" s="38"/>
      <c r="Z79" s="38"/>
      <c r="AA79" s="38"/>
      <c r="AB79" s="38"/>
      <c r="AC79" s="38"/>
      <c r="AD79" s="38"/>
      <c r="AE79" s="38"/>
      <c r="AF79" s="36"/>
      <c r="AG79" s="38"/>
    </row>
    <row r="80" spans="1:33" x14ac:dyDescent="0.25">
      <c r="G80" s="13"/>
      <c r="H80" s="31"/>
      <c r="I80" s="13"/>
      <c r="J80" s="13"/>
      <c r="K80" s="13"/>
      <c r="L80" s="13"/>
      <c r="M80" s="13"/>
      <c r="N80" s="13"/>
      <c r="O80" s="13"/>
      <c r="P80" s="13"/>
      <c r="Q80" s="13"/>
      <c r="R80" s="13"/>
      <c r="S80" s="13"/>
      <c r="T80" s="13"/>
      <c r="U80" s="13"/>
      <c r="V80" s="13"/>
      <c r="W80" s="13"/>
      <c r="X80" s="33"/>
      <c r="Y80" s="33"/>
      <c r="Z80" s="38"/>
      <c r="AA80" s="38"/>
      <c r="AB80" s="38"/>
      <c r="AC80" s="38"/>
      <c r="AD80" s="38"/>
      <c r="AE80" s="38"/>
      <c r="AF80" s="36"/>
      <c r="AG80" s="38"/>
    </row>
    <row r="81" spans="7:33" x14ac:dyDescent="0.25">
      <c r="G81" s="13"/>
      <c r="H81" s="31"/>
      <c r="I81" s="13"/>
      <c r="J81" s="13"/>
      <c r="K81" s="13"/>
      <c r="L81" s="13"/>
      <c r="M81" s="13"/>
      <c r="N81" s="13"/>
      <c r="O81" s="13"/>
      <c r="P81" s="13"/>
      <c r="Q81" s="13"/>
      <c r="R81" s="13"/>
      <c r="S81" s="13"/>
      <c r="T81" s="13"/>
      <c r="U81" s="13"/>
      <c r="V81" s="13"/>
      <c r="W81" s="13"/>
      <c r="AF81" s="36"/>
      <c r="AG81" s="38"/>
    </row>
    <row r="82" spans="7:33" x14ac:dyDescent="0.25">
      <c r="G82" s="13"/>
      <c r="H82" s="31"/>
      <c r="I82" s="13"/>
      <c r="J82" s="13"/>
      <c r="K82" s="13"/>
      <c r="L82" s="13"/>
      <c r="M82" s="13"/>
      <c r="N82" s="13"/>
      <c r="O82" s="13"/>
      <c r="P82" s="13"/>
      <c r="Q82" s="13"/>
      <c r="R82" s="13"/>
      <c r="S82" s="13"/>
      <c r="T82" s="13"/>
      <c r="U82" s="13"/>
      <c r="V82" s="13"/>
      <c r="W82" s="13"/>
      <c r="AF82" s="36"/>
      <c r="AG82" s="38"/>
    </row>
    <row r="83" spans="7:33" x14ac:dyDescent="0.25">
      <c r="G83" s="13"/>
      <c r="H83" s="31"/>
      <c r="I83" s="13"/>
      <c r="J83" s="13"/>
      <c r="K83" s="13"/>
      <c r="L83" s="13"/>
      <c r="M83" s="13"/>
      <c r="N83" s="13"/>
      <c r="O83" s="13"/>
      <c r="P83" s="13"/>
      <c r="Q83" s="13"/>
      <c r="R83" s="13"/>
      <c r="S83" s="13"/>
      <c r="T83" s="13"/>
      <c r="U83" s="13"/>
      <c r="V83" s="13"/>
      <c r="W83" s="13"/>
      <c r="AF83" s="36"/>
      <c r="AG83" s="38"/>
    </row>
    <row r="84" spans="7:33" x14ac:dyDescent="0.25">
      <c r="G84" s="13"/>
      <c r="H84" s="31"/>
      <c r="I84" s="13"/>
      <c r="J84" s="13"/>
      <c r="K84" s="13"/>
      <c r="L84" s="13"/>
      <c r="M84" s="13"/>
      <c r="N84" s="13"/>
      <c r="O84" s="13"/>
      <c r="P84" s="13"/>
      <c r="Q84" s="13"/>
      <c r="R84" s="13"/>
      <c r="S84" s="13"/>
      <c r="T84" s="13"/>
      <c r="U84" s="13"/>
      <c r="V84" s="13"/>
      <c r="W84" s="13"/>
      <c r="AF84" s="36"/>
      <c r="AG84" s="38"/>
    </row>
    <row r="85" spans="7:33" x14ac:dyDescent="0.25">
      <c r="G85" s="13"/>
      <c r="H85" s="31"/>
      <c r="I85" s="13"/>
      <c r="J85" s="13"/>
      <c r="K85" s="13"/>
      <c r="L85" s="13"/>
      <c r="M85" s="13"/>
      <c r="N85" s="13"/>
      <c r="O85" s="13"/>
      <c r="P85" s="13"/>
      <c r="Q85" s="13"/>
      <c r="R85" s="13"/>
      <c r="S85" s="13"/>
      <c r="T85" s="13"/>
      <c r="U85" s="13"/>
      <c r="V85" s="13"/>
      <c r="W85" s="13"/>
      <c r="AF85" s="36"/>
      <c r="AG85" s="38"/>
    </row>
    <row r="86" spans="7:33" x14ac:dyDescent="0.25">
      <c r="G86" s="13"/>
      <c r="H86" s="31"/>
      <c r="I86" s="13"/>
      <c r="J86" s="13"/>
      <c r="K86" s="13"/>
      <c r="L86" s="13"/>
      <c r="M86" s="13"/>
      <c r="N86" s="13"/>
      <c r="O86" s="13"/>
      <c r="P86" s="13"/>
      <c r="Q86" s="13"/>
      <c r="R86" s="13"/>
      <c r="S86" s="13"/>
      <c r="T86" s="13"/>
      <c r="U86" s="13"/>
      <c r="V86" s="13"/>
      <c r="W86" s="13"/>
      <c r="AF86" s="36"/>
      <c r="AG86" s="38"/>
    </row>
    <row r="87" spans="7:33" x14ac:dyDescent="0.25">
      <c r="G87" s="13"/>
      <c r="H87" s="31"/>
      <c r="I87" s="13"/>
      <c r="J87" s="13"/>
      <c r="K87" s="13"/>
      <c r="L87" s="13"/>
      <c r="M87" s="13"/>
      <c r="N87" s="13"/>
      <c r="O87" s="13"/>
      <c r="P87" s="13"/>
      <c r="Q87" s="13"/>
      <c r="R87" s="13"/>
      <c r="S87" s="13"/>
      <c r="T87" s="13"/>
      <c r="U87" s="13"/>
      <c r="V87" s="13"/>
      <c r="W87" s="13"/>
      <c r="AF87" s="36"/>
      <c r="AG87" s="38"/>
    </row>
    <row r="88" spans="7:33" x14ac:dyDescent="0.25">
      <c r="G88" s="13"/>
      <c r="H88" s="31"/>
      <c r="I88" s="13"/>
      <c r="J88" s="13"/>
      <c r="K88" s="13"/>
      <c r="L88" s="13"/>
      <c r="M88" s="13"/>
      <c r="N88" s="13"/>
      <c r="O88" s="13"/>
      <c r="P88" s="13"/>
      <c r="Q88" s="13"/>
      <c r="R88" s="13"/>
      <c r="S88" s="13"/>
      <c r="T88" s="13"/>
      <c r="U88" s="13"/>
      <c r="V88" s="13"/>
      <c r="W88" s="13"/>
      <c r="AF88" s="36"/>
      <c r="AG88" s="38"/>
    </row>
    <row r="89" spans="7:33" x14ac:dyDescent="0.25">
      <c r="G89" s="13"/>
      <c r="H89" s="31"/>
      <c r="I89" s="13"/>
      <c r="J89" s="13"/>
      <c r="K89" s="13"/>
      <c r="L89" s="13"/>
      <c r="M89" s="13"/>
      <c r="N89" s="13"/>
      <c r="O89" s="13"/>
      <c r="P89" s="13"/>
      <c r="Q89" s="13"/>
      <c r="R89" s="13"/>
      <c r="S89" s="13"/>
      <c r="T89" s="13"/>
      <c r="U89" s="13"/>
      <c r="V89" s="13"/>
      <c r="W89" s="13"/>
      <c r="AF89" s="36"/>
      <c r="AG89" s="38"/>
    </row>
    <row r="90" spans="7:33" x14ac:dyDescent="0.25">
      <c r="G90" s="13"/>
      <c r="H90" s="31"/>
      <c r="I90" s="13"/>
      <c r="J90" s="13"/>
      <c r="K90" s="13"/>
      <c r="L90" s="13"/>
      <c r="M90" s="13"/>
      <c r="N90" s="13"/>
      <c r="O90" s="13"/>
      <c r="P90" s="13"/>
      <c r="Q90" s="13"/>
      <c r="R90" s="13"/>
      <c r="S90" s="13"/>
      <c r="T90" s="13"/>
      <c r="U90" s="13"/>
      <c r="V90" s="13"/>
      <c r="W90" s="13"/>
      <c r="AF90" s="36"/>
      <c r="AG90" s="38"/>
    </row>
    <row r="91" spans="7:33" x14ac:dyDescent="0.25">
      <c r="G91" s="13"/>
      <c r="H91" s="31"/>
      <c r="I91" s="13"/>
      <c r="J91" s="13"/>
      <c r="K91" s="13"/>
      <c r="L91" s="13"/>
      <c r="M91" s="13"/>
      <c r="N91" s="13"/>
      <c r="O91" s="13"/>
      <c r="P91" s="13"/>
      <c r="Q91" s="13"/>
      <c r="R91" s="13"/>
      <c r="S91" s="13"/>
      <c r="T91" s="13"/>
      <c r="U91" s="13"/>
      <c r="V91" s="13"/>
      <c r="W91" s="13"/>
      <c r="AF91" s="36"/>
      <c r="AG91" s="38"/>
    </row>
    <row r="92" spans="7:33" x14ac:dyDescent="0.25">
      <c r="G92" s="13"/>
      <c r="H92" s="31"/>
      <c r="I92" s="13"/>
      <c r="J92" s="13"/>
      <c r="K92" s="13"/>
      <c r="L92" s="13"/>
      <c r="M92" s="13"/>
      <c r="N92" s="13"/>
      <c r="O92" s="13"/>
      <c r="P92" s="13"/>
      <c r="Q92" s="13"/>
      <c r="R92" s="13"/>
      <c r="S92" s="13"/>
      <c r="T92" s="13"/>
      <c r="U92" s="13"/>
      <c r="V92" s="13"/>
      <c r="W92" s="13"/>
      <c r="AF92" s="36"/>
      <c r="AG92" s="38"/>
    </row>
    <row r="93" spans="7:33" x14ac:dyDescent="0.25">
      <c r="G93" s="13"/>
      <c r="H93" s="31"/>
      <c r="I93" s="13"/>
      <c r="J93" s="13"/>
      <c r="K93" s="13"/>
      <c r="L93" s="13"/>
      <c r="M93" s="13"/>
      <c r="N93" s="13"/>
      <c r="O93" s="13"/>
      <c r="P93" s="13"/>
      <c r="Q93" s="13"/>
      <c r="R93" s="13"/>
      <c r="S93" s="13"/>
      <c r="T93" s="13"/>
      <c r="U93" s="13"/>
      <c r="V93" s="13"/>
      <c r="W93" s="13"/>
      <c r="AF93" s="36"/>
      <c r="AG93" s="38"/>
    </row>
    <row r="94" spans="7:33" x14ac:dyDescent="0.25">
      <c r="G94" s="13"/>
      <c r="H94" s="31"/>
      <c r="I94" s="13"/>
      <c r="J94" s="13"/>
      <c r="K94" s="13"/>
      <c r="L94" s="13"/>
      <c r="M94" s="13"/>
      <c r="N94" s="13"/>
      <c r="O94" s="13"/>
      <c r="P94" s="13"/>
      <c r="Q94" s="13"/>
      <c r="R94" s="13"/>
      <c r="S94" s="13"/>
      <c r="T94" s="13"/>
      <c r="U94" s="13"/>
      <c r="V94" s="13"/>
      <c r="W94" s="13"/>
      <c r="AF94" s="36"/>
      <c r="AG94" s="38"/>
    </row>
    <row r="95" spans="7:33" x14ac:dyDescent="0.25">
      <c r="G95" s="13"/>
      <c r="H95" s="31"/>
      <c r="I95" s="13"/>
      <c r="J95" s="13"/>
      <c r="K95" s="13"/>
      <c r="L95" s="13"/>
      <c r="M95" s="13"/>
      <c r="N95" s="13"/>
      <c r="O95" s="13"/>
      <c r="P95" s="13"/>
      <c r="Q95" s="13"/>
      <c r="R95" s="13"/>
      <c r="S95" s="13"/>
      <c r="T95" s="13"/>
      <c r="U95" s="13"/>
      <c r="V95" s="13"/>
      <c r="W95" s="13"/>
      <c r="AF95" s="36"/>
      <c r="AG95" s="38"/>
    </row>
    <row r="96" spans="7:33" x14ac:dyDescent="0.25">
      <c r="G96" s="13"/>
      <c r="H96" s="31"/>
      <c r="I96" s="13"/>
      <c r="J96" s="13"/>
      <c r="K96" s="13"/>
      <c r="L96" s="13"/>
      <c r="M96" s="13"/>
      <c r="N96" s="13"/>
      <c r="O96" s="13"/>
      <c r="P96" s="13"/>
      <c r="Q96" s="13"/>
      <c r="R96" s="13"/>
      <c r="S96" s="13"/>
      <c r="T96" s="13"/>
      <c r="U96" s="13"/>
      <c r="V96" s="13"/>
      <c r="W96" s="13"/>
      <c r="AF96" s="36"/>
      <c r="AG96" s="38"/>
    </row>
    <row r="97" spans="7:33" x14ac:dyDescent="0.25">
      <c r="G97" s="13"/>
      <c r="H97" s="31"/>
      <c r="I97" s="13"/>
      <c r="J97" s="13"/>
      <c r="K97" s="13"/>
      <c r="L97" s="13"/>
      <c r="M97" s="13"/>
      <c r="N97" s="13"/>
      <c r="O97" s="13"/>
      <c r="P97" s="13"/>
      <c r="Q97" s="13"/>
      <c r="R97" s="13"/>
      <c r="S97" s="13"/>
      <c r="T97" s="13"/>
      <c r="U97" s="13"/>
      <c r="V97" s="13"/>
      <c r="W97" s="13"/>
      <c r="AF97" s="36"/>
      <c r="AG97" s="38"/>
    </row>
    <row r="98" spans="7:33" x14ac:dyDescent="0.25">
      <c r="G98" s="13"/>
      <c r="H98" s="31"/>
      <c r="I98" s="13"/>
      <c r="J98" s="13"/>
      <c r="K98" s="13"/>
      <c r="L98" s="13"/>
      <c r="M98" s="13"/>
      <c r="N98" s="13"/>
      <c r="O98" s="13"/>
      <c r="P98" s="13"/>
      <c r="Q98" s="13"/>
      <c r="R98" s="13"/>
      <c r="S98" s="13"/>
      <c r="T98" s="13"/>
      <c r="U98" s="13"/>
      <c r="V98" s="13"/>
      <c r="W98" s="13"/>
      <c r="AF98" s="36"/>
      <c r="AG98" s="38"/>
    </row>
    <row r="99" spans="7:33" x14ac:dyDescent="0.25">
      <c r="G99" s="13"/>
      <c r="H99" s="31"/>
      <c r="I99" s="13"/>
      <c r="J99" s="13"/>
      <c r="K99" s="13"/>
      <c r="L99" s="13"/>
      <c r="M99" s="13"/>
      <c r="N99" s="13"/>
      <c r="O99" s="13"/>
      <c r="P99" s="13"/>
      <c r="Q99" s="13"/>
      <c r="R99" s="13"/>
      <c r="S99" s="13"/>
      <c r="T99" s="13"/>
      <c r="U99" s="13"/>
      <c r="V99" s="13"/>
      <c r="W99" s="13"/>
      <c r="AF99" s="36"/>
      <c r="AG99" s="38"/>
    </row>
    <row r="100" spans="7:33" x14ac:dyDescent="0.25">
      <c r="G100" s="13"/>
      <c r="H100" s="31"/>
      <c r="I100" s="13"/>
      <c r="J100" s="13"/>
      <c r="K100" s="13"/>
      <c r="L100" s="13"/>
      <c r="M100" s="13"/>
      <c r="N100" s="13"/>
      <c r="O100" s="13"/>
      <c r="P100" s="13"/>
      <c r="Q100" s="13"/>
      <c r="R100" s="13"/>
      <c r="S100" s="13"/>
      <c r="T100" s="13"/>
      <c r="U100" s="13"/>
      <c r="V100" s="13"/>
      <c r="W100" s="13"/>
      <c r="AF100" s="36"/>
      <c r="AG100" s="38"/>
    </row>
    <row r="101" spans="7:33" x14ac:dyDescent="0.25">
      <c r="G101" s="13"/>
      <c r="H101" s="31"/>
      <c r="I101" s="13"/>
      <c r="J101" s="13"/>
      <c r="K101" s="13"/>
      <c r="L101" s="13"/>
      <c r="M101" s="13"/>
      <c r="N101" s="13"/>
      <c r="O101" s="13"/>
      <c r="P101" s="13"/>
      <c r="Q101" s="13"/>
      <c r="R101" s="13"/>
      <c r="S101" s="13"/>
      <c r="T101" s="13"/>
      <c r="U101" s="13"/>
      <c r="V101" s="13"/>
      <c r="W101" s="13"/>
      <c r="AF101" s="36"/>
      <c r="AG101" s="38"/>
    </row>
    <row r="102" spans="7:33" x14ac:dyDescent="0.25">
      <c r="G102" s="13"/>
      <c r="H102" s="31"/>
      <c r="I102" s="13"/>
      <c r="J102" s="13"/>
      <c r="K102" s="13"/>
      <c r="L102" s="13"/>
      <c r="M102" s="13"/>
      <c r="N102" s="13"/>
      <c r="O102" s="13"/>
      <c r="P102" s="13"/>
      <c r="Q102" s="13"/>
      <c r="R102" s="13"/>
      <c r="S102" s="13"/>
      <c r="T102" s="13"/>
      <c r="U102" s="13"/>
      <c r="V102" s="13"/>
      <c r="W102" s="13"/>
      <c r="AF102" s="36"/>
      <c r="AG102" s="38"/>
    </row>
    <row r="103" spans="7:33" x14ac:dyDescent="0.25">
      <c r="G103" s="13"/>
      <c r="H103" s="31"/>
      <c r="I103" s="13"/>
      <c r="J103" s="13"/>
      <c r="K103" s="13"/>
      <c r="L103" s="13"/>
      <c r="M103" s="13"/>
      <c r="N103" s="13"/>
      <c r="O103" s="13"/>
      <c r="P103" s="13"/>
      <c r="Q103" s="13"/>
      <c r="R103" s="13"/>
      <c r="S103" s="13"/>
      <c r="T103" s="13"/>
      <c r="U103" s="13"/>
      <c r="V103" s="13"/>
      <c r="W103" s="13"/>
      <c r="AF103" s="36"/>
      <c r="AG103" s="38"/>
    </row>
    <row r="104" spans="7:33" x14ac:dyDescent="0.25">
      <c r="G104" s="13"/>
      <c r="H104" s="31"/>
      <c r="I104" s="13"/>
      <c r="J104" s="13"/>
      <c r="K104" s="13"/>
      <c r="L104" s="13"/>
      <c r="M104" s="13"/>
      <c r="N104" s="13"/>
      <c r="O104" s="13"/>
      <c r="P104" s="13"/>
      <c r="Q104" s="13"/>
      <c r="R104" s="13"/>
      <c r="S104" s="13"/>
      <c r="T104" s="13"/>
      <c r="U104" s="13"/>
      <c r="V104" s="13"/>
      <c r="W104" s="13"/>
      <c r="AF104" s="36"/>
      <c r="AG104" s="38"/>
    </row>
    <row r="105" spans="7:33" x14ac:dyDescent="0.25">
      <c r="G105" s="13"/>
      <c r="H105" s="31"/>
      <c r="I105" s="13"/>
      <c r="J105" s="13"/>
      <c r="K105" s="13"/>
      <c r="L105" s="13"/>
      <c r="M105" s="13"/>
      <c r="N105" s="13"/>
      <c r="O105" s="13"/>
      <c r="P105" s="13"/>
      <c r="Q105" s="13"/>
      <c r="R105" s="13"/>
      <c r="S105" s="13"/>
      <c r="T105" s="13"/>
      <c r="U105" s="13"/>
      <c r="V105" s="13"/>
      <c r="W105" s="13"/>
      <c r="AF105" s="36"/>
      <c r="AG105" s="38"/>
    </row>
    <row r="106" spans="7:33" x14ac:dyDescent="0.25">
      <c r="G106" s="13"/>
      <c r="H106" s="31"/>
      <c r="I106" s="13"/>
      <c r="J106" s="13"/>
      <c r="K106" s="13"/>
      <c r="L106" s="13"/>
      <c r="M106" s="13"/>
      <c r="N106" s="13"/>
      <c r="O106" s="13"/>
      <c r="P106" s="13"/>
      <c r="Q106" s="13"/>
      <c r="R106" s="13"/>
      <c r="S106" s="13"/>
      <c r="T106" s="13"/>
      <c r="U106" s="13"/>
      <c r="V106" s="13"/>
      <c r="W106" s="13"/>
      <c r="AF106" s="36"/>
      <c r="AG106" s="38"/>
    </row>
    <row r="107" spans="7:33" x14ac:dyDescent="0.25">
      <c r="G107" s="13"/>
      <c r="H107" s="31"/>
      <c r="I107" s="13"/>
      <c r="J107" s="13"/>
      <c r="K107" s="13"/>
      <c r="L107" s="13"/>
      <c r="M107" s="13"/>
      <c r="N107" s="13"/>
      <c r="O107" s="13"/>
      <c r="P107" s="13"/>
      <c r="Q107" s="13"/>
      <c r="R107" s="13"/>
      <c r="S107" s="13"/>
      <c r="T107" s="13"/>
      <c r="U107" s="13"/>
      <c r="V107" s="13"/>
      <c r="W107" s="13"/>
      <c r="AF107" s="36"/>
      <c r="AG107" s="38"/>
    </row>
    <row r="108" spans="7:33" x14ac:dyDescent="0.25">
      <c r="G108" s="13"/>
      <c r="H108" s="31"/>
      <c r="I108" s="13"/>
      <c r="J108" s="13"/>
      <c r="K108" s="13"/>
      <c r="L108" s="13"/>
      <c r="M108" s="13"/>
      <c r="N108" s="13"/>
      <c r="O108" s="13"/>
      <c r="P108" s="13"/>
      <c r="Q108" s="13"/>
      <c r="R108" s="13"/>
      <c r="S108" s="13"/>
      <c r="T108" s="13"/>
      <c r="U108" s="13"/>
      <c r="V108" s="13"/>
      <c r="W108" s="13"/>
      <c r="AF108" s="36"/>
      <c r="AG108" s="38"/>
    </row>
    <row r="109" spans="7:33" x14ac:dyDescent="0.25">
      <c r="G109" s="13"/>
      <c r="H109" s="31"/>
      <c r="I109" s="13"/>
      <c r="J109" s="13"/>
      <c r="K109" s="13"/>
      <c r="L109" s="13"/>
      <c r="M109" s="13"/>
      <c r="N109" s="13"/>
      <c r="O109" s="13"/>
      <c r="P109" s="13"/>
      <c r="Q109" s="13"/>
      <c r="R109" s="13"/>
      <c r="S109" s="13"/>
      <c r="T109" s="13"/>
      <c r="U109" s="13"/>
      <c r="V109" s="13"/>
      <c r="W109" s="13"/>
      <c r="AF109" s="36"/>
      <c r="AG109" s="38"/>
    </row>
    <row r="110" spans="7:33" x14ac:dyDescent="0.25">
      <c r="G110" s="13"/>
      <c r="H110" s="31"/>
      <c r="I110" s="13"/>
      <c r="J110" s="13"/>
      <c r="K110" s="13"/>
      <c r="L110" s="13"/>
      <c r="M110" s="13"/>
      <c r="N110" s="13"/>
      <c r="O110" s="13"/>
      <c r="P110" s="13"/>
      <c r="Q110" s="13"/>
      <c r="R110" s="13"/>
      <c r="S110" s="13"/>
      <c r="T110" s="13"/>
      <c r="U110" s="13"/>
      <c r="V110" s="13"/>
      <c r="W110" s="13"/>
      <c r="AF110" s="36"/>
      <c r="AG110" s="38"/>
    </row>
    <row r="111" spans="7:33" x14ac:dyDescent="0.25">
      <c r="G111" s="13"/>
      <c r="H111" s="31"/>
      <c r="I111" s="13"/>
      <c r="J111" s="13"/>
      <c r="K111" s="13"/>
      <c r="L111" s="13"/>
      <c r="M111" s="13"/>
      <c r="N111" s="13"/>
      <c r="O111" s="13"/>
      <c r="P111" s="13"/>
      <c r="Q111" s="13"/>
      <c r="R111" s="13"/>
      <c r="S111" s="13"/>
      <c r="T111" s="13"/>
      <c r="U111" s="13"/>
      <c r="V111" s="13"/>
      <c r="W111" s="13"/>
      <c r="AF111" s="36"/>
      <c r="AG111" s="38"/>
    </row>
    <row r="112" spans="7:33" x14ac:dyDescent="0.25">
      <c r="G112" s="13"/>
      <c r="H112" s="31"/>
      <c r="I112" s="13"/>
      <c r="J112" s="13"/>
      <c r="K112" s="13"/>
      <c r="L112" s="13"/>
      <c r="M112" s="13"/>
      <c r="N112" s="13"/>
      <c r="O112" s="13"/>
      <c r="P112" s="13"/>
      <c r="Q112" s="13"/>
      <c r="R112" s="13"/>
      <c r="S112" s="13"/>
      <c r="T112" s="13"/>
      <c r="U112" s="13"/>
      <c r="V112" s="13"/>
      <c r="W112" s="13"/>
      <c r="AF112" s="36"/>
      <c r="AG112" s="38"/>
    </row>
    <row r="113" spans="7:33" x14ac:dyDescent="0.25">
      <c r="G113" s="13"/>
      <c r="H113" s="31"/>
      <c r="I113" s="13"/>
      <c r="J113" s="13"/>
      <c r="K113" s="13"/>
      <c r="L113" s="13"/>
      <c r="M113" s="13"/>
      <c r="N113" s="13"/>
      <c r="O113" s="13"/>
      <c r="P113" s="13"/>
      <c r="Q113" s="13"/>
      <c r="R113" s="13"/>
      <c r="S113" s="13"/>
      <c r="T113" s="13"/>
      <c r="U113" s="13"/>
      <c r="V113" s="13"/>
      <c r="W113" s="13"/>
      <c r="AF113" s="36"/>
      <c r="AG113" s="38"/>
    </row>
    <row r="114" spans="7:33" x14ac:dyDescent="0.25">
      <c r="G114" s="13"/>
      <c r="H114" s="31"/>
      <c r="I114" s="13"/>
      <c r="J114" s="13"/>
      <c r="K114" s="13"/>
      <c r="L114" s="13"/>
      <c r="M114" s="13"/>
      <c r="N114" s="13"/>
      <c r="O114" s="13"/>
      <c r="P114" s="13"/>
      <c r="Q114" s="13"/>
      <c r="R114" s="13"/>
      <c r="S114" s="13"/>
      <c r="T114" s="13"/>
      <c r="U114" s="13"/>
      <c r="V114" s="13"/>
      <c r="W114" s="13"/>
      <c r="AF114" s="36"/>
      <c r="AG114" s="38"/>
    </row>
    <row r="115" spans="7:33" x14ac:dyDescent="0.25">
      <c r="G115" s="13"/>
      <c r="H115" s="31"/>
      <c r="I115" s="13"/>
      <c r="J115" s="13"/>
      <c r="K115" s="13"/>
      <c r="L115" s="13"/>
      <c r="M115" s="13"/>
      <c r="N115" s="13"/>
      <c r="O115" s="13"/>
      <c r="P115" s="13"/>
      <c r="Q115" s="13"/>
      <c r="R115" s="13"/>
      <c r="S115" s="13"/>
      <c r="T115" s="13"/>
      <c r="U115" s="13"/>
      <c r="V115" s="13"/>
      <c r="W115" s="13"/>
      <c r="AF115" s="36"/>
      <c r="AG115" s="38"/>
    </row>
    <row r="116" spans="7:33" x14ac:dyDescent="0.25">
      <c r="G116" s="13"/>
      <c r="H116" s="31"/>
      <c r="I116" s="13"/>
      <c r="J116" s="13"/>
      <c r="K116" s="13"/>
      <c r="L116" s="13"/>
      <c r="M116" s="13"/>
      <c r="N116" s="13"/>
      <c r="O116" s="13"/>
      <c r="P116" s="13"/>
      <c r="Q116" s="13"/>
      <c r="R116" s="13"/>
      <c r="S116" s="13"/>
      <c r="T116" s="13"/>
      <c r="U116" s="13"/>
      <c r="V116" s="13"/>
      <c r="W116" s="13"/>
      <c r="AF116" s="36"/>
      <c r="AG116" s="38"/>
    </row>
    <row r="117" spans="7:33" x14ac:dyDescent="0.25">
      <c r="G117" s="13"/>
      <c r="H117" s="31"/>
      <c r="I117" s="13"/>
      <c r="J117" s="13"/>
      <c r="K117" s="13"/>
      <c r="L117" s="13"/>
      <c r="M117" s="13"/>
      <c r="N117" s="13"/>
      <c r="O117" s="13"/>
      <c r="P117" s="13"/>
      <c r="Q117" s="13"/>
      <c r="R117" s="13"/>
      <c r="S117" s="13"/>
      <c r="T117" s="13"/>
      <c r="U117" s="13"/>
      <c r="V117" s="13"/>
      <c r="W117" s="13"/>
      <c r="AF117" s="36"/>
      <c r="AG117" s="38"/>
    </row>
    <row r="118" spans="7:33" x14ac:dyDescent="0.25">
      <c r="G118" s="13"/>
      <c r="H118" s="31"/>
      <c r="I118" s="13"/>
      <c r="J118" s="13"/>
      <c r="K118" s="13"/>
      <c r="L118" s="13"/>
      <c r="M118" s="13"/>
      <c r="N118" s="13"/>
      <c r="O118" s="13"/>
      <c r="P118" s="13"/>
      <c r="Q118" s="13"/>
      <c r="R118" s="13"/>
      <c r="S118" s="13"/>
      <c r="T118" s="13"/>
      <c r="U118" s="13"/>
      <c r="V118" s="13"/>
      <c r="W118" s="13"/>
      <c r="AF118" s="36"/>
      <c r="AG118" s="38"/>
    </row>
    <row r="119" spans="7:33" x14ac:dyDescent="0.25">
      <c r="G119" s="13"/>
      <c r="H119" s="31"/>
      <c r="I119" s="13"/>
      <c r="J119" s="13"/>
      <c r="K119" s="13"/>
      <c r="L119" s="13"/>
      <c r="M119" s="13"/>
      <c r="N119" s="13"/>
      <c r="O119" s="13"/>
      <c r="P119" s="13"/>
      <c r="Q119" s="13"/>
      <c r="R119" s="13"/>
      <c r="S119" s="13"/>
      <c r="T119" s="13"/>
      <c r="U119" s="13"/>
      <c r="V119" s="13"/>
      <c r="W119" s="13"/>
      <c r="AF119" s="36"/>
      <c r="AG119" s="38"/>
    </row>
    <row r="120" spans="7:33" x14ac:dyDescent="0.25">
      <c r="G120" s="13"/>
      <c r="H120" s="31"/>
      <c r="I120" s="13"/>
      <c r="J120" s="13"/>
      <c r="K120" s="13"/>
      <c r="L120" s="13"/>
      <c r="M120" s="13"/>
      <c r="N120" s="13"/>
      <c r="O120" s="13"/>
      <c r="P120" s="13"/>
      <c r="Q120" s="13"/>
      <c r="R120" s="13"/>
      <c r="S120" s="13"/>
      <c r="T120" s="13"/>
      <c r="U120" s="13"/>
      <c r="V120" s="13"/>
      <c r="W120" s="13"/>
      <c r="AF120" s="36"/>
      <c r="AG120" s="38"/>
    </row>
    <row r="121" spans="7:33" x14ac:dyDescent="0.25">
      <c r="G121" s="13"/>
      <c r="H121" s="31"/>
      <c r="I121" s="13"/>
      <c r="J121" s="13"/>
      <c r="K121" s="13"/>
      <c r="L121" s="13"/>
      <c r="M121" s="13"/>
      <c r="N121" s="13"/>
      <c r="O121" s="13"/>
      <c r="P121" s="13"/>
      <c r="Q121" s="13"/>
      <c r="R121" s="13"/>
      <c r="S121" s="13"/>
      <c r="T121" s="13"/>
      <c r="U121" s="13"/>
      <c r="V121" s="13"/>
      <c r="W121" s="13"/>
      <c r="AF121" s="36"/>
      <c r="AG121" s="38"/>
    </row>
    <row r="122" spans="7:33" x14ac:dyDescent="0.25">
      <c r="G122" s="13"/>
      <c r="H122" s="31"/>
      <c r="I122" s="13"/>
      <c r="J122" s="13"/>
      <c r="K122" s="13"/>
      <c r="L122" s="13"/>
      <c r="M122" s="13"/>
      <c r="N122" s="13"/>
      <c r="O122" s="13"/>
      <c r="P122" s="13"/>
      <c r="Q122" s="13"/>
      <c r="R122" s="13"/>
      <c r="S122" s="13"/>
      <c r="T122" s="13"/>
      <c r="U122" s="13"/>
      <c r="V122" s="13"/>
      <c r="W122" s="13"/>
      <c r="AF122" s="36"/>
      <c r="AG122" s="38"/>
    </row>
    <row r="123" spans="7:33" x14ac:dyDescent="0.25">
      <c r="G123" s="13"/>
      <c r="H123" s="31"/>
      <c r="I123" s="13"/>
      <c r="J123" s="13"/>
      <c r="K123" s="13"/>
      <c r="L123" s="13"/>
      <c r="M123" s="13"/>
      <c r="N123" s="13"/>
      <c r="O123" s="13"/>
      <c r="P123" s="13"/>
      <c r="Q123" s="13"/>
      <c r="R123" s="13"/>
      <c r="S123" s="13"/>
      <c r="T123" s="13"/>
      <c r="U123" s="13"/>
      <c r="V123" s="13"/>
      <c r="W123" s="13"/>
      <c r="AF123" s="36"/>
      <c r="AG123" s="38"/>
    </row>
    <row r="124" spans="7:33" x14ac:dyDescent="0.25">
      <c r="G124" s="13"/>
      <c r="H124" s="31"/>
      <c r="I124" s="13"/>
      <c r="J124" s="13"/>
      <c r="K124" s="13"/>
      <c r="L124" s="13"/>
      <c r="M124" s="13"/>
      <c r="N124" s="13"/>
      <c r="O124" s="13"/>
      <c r="P124" s="13"/>
      <c r="Q124" s="13"/>
      <c r="R124" s="13"/>
      <c r="S124" s="13"/>
      <c r="T124" s="13"/>
      <c r="U124" s="13"/>
      <c r="V124" s="13"/>
      <c r="W124" s="13"/>
      <c r="AF124" s="36"/>
      <c r="AG124" s="38"/>
    </row>
    <row r="125" spans="7:33" x14ac:dyDescent="0.25">
      <c r="G125" s="13"/>
      <c r="H125" s="31"/>
      <c r="I125" s="13"/>
      <c r="J125" s="13"/>
      <c r="K125" s="13"/>
      <c r="L125" s="13"/>
      <c r="M125" s="13"/>
      <c r="N125" s="13"/>
      <c r="O125" s="13"/>
      <c r="P125" s="13"/>
      <c r="Q125" s="13"/>
      <c r="R125" s="13"/>
      <c r="S125" s="13"/>
      <c r="T125" s="13"/>
      <c r="U125" s="13"/>
      <c r="V125" s="13"/>
      <c r="W125" s="13"/>
      <c r="AF125" s="36"/>
      <c r="AG125" s="38"/>
    </row>
    <row r="126" spans="7:33" x14ac:dyDescent="0.25">
      <c r="G126" s="13"/>
      <c r="H126" s="31"/>
      <c r="I126" s="13"/>
      <c r="J126" s="13"/>
      <c r="K126" s="13"/>
      <c r="L126" s="13"/>
      <c r="M126" s="13"/>
      <c r="N126" s="13"/>
      <c r="O126" s="13"/>
      <c r="P126" s="13"/>
      <c r="Q126" s="13"/>
      <c r="R126" s="13"/>
      <c r="S126" s="13"/>
      <c r="T126" s="13"/>
      <c r="U126" s="13"/>
      <c r="V126" s="13"/>
      <c r="W126" s="13"/>
      <c r="AF126" s="36"/>
      <c r="AG126" s="38"/>
    </row>
    <row r="127" spans="7:33" x14ac:dyDescent="0.25">
      <c r="G127" s="13"/>
      <c r="H127" s="31"/>
      <c r="I127" s="13"/>
      <c r="J127" s="13"/>
      <c r="K127" s="13"/>
      <c r="L127" s="13"/>
      <c r="M127" s="13"/>
      <c r="N127" s="13"/>
      <c r="O127" s="13"/>
      <c r="P127" s="13"/>
      <c r="Q127" s="13"/>
      <c r="R127" s="13"/>
      <c r="S127" s="13"/>
      <c r="T127" s="13"/>
      <c r="U127" s="13"/>
      <c r="V127" s="13"/>
      <c r="W127" s="13"/>
      <c r="AF127" s="36"/>
      <c r="AG127" s="38"/>
    </row>
    <row r="128" spans="7:33" x14ac:dyDescent="0.25">
      <c r="G128" s="13"/>
      <c r="H128" s="31"/>
      <c r="I128" s="13"/>
      <c r="J128" s="13"/>
      <c r="K128" s="13"/>
      <c r="L128" s="13"/>
      <c r="M128" s="13"/>
      <c r="N128" s="13"/>
      <c r="O128" s="13"/>
      <c r="P128" s="13"/>
      <c r="Q128" s="13"/>
      <c r="R128" s="13"/>
      <c r="S128" s="13"/>
      <c r="T128" s="13"/>
      <c r="U128" s="13"/>
      <c r="V128" s="13"/>
      <c r="W128" s="13"/>
      <c r="AF128" s="36"/>
      <c r="AG128" s="38"/>
    </row>
    <row r="129" spans="7:33" x14ac:dyDescent="0.25">
      <c r="G129" s="13"/>
      <c r="H129" s="31"/>
      <c r="I129" s="13"/>
      <c r="J129" s="13"/>
      <c r="K129" s="13"/>
      <c r="L129" s="13"/>
      <c r="M129" s="13"/>
      <c r="N129" s="13"/>
      <c r="O129" s="13"/>
      <c r="P129" s="13"/>
      <c r="Q129" s="13"/>
      <c r="R129" s="13"/>
      <c r="S129" s="13"/>
      <c r="T129" s="13"/>
      <c r="U129" s="13"/>
      <c r="V129" s="13"/>
      <c r="W129" s="13"/>
      <c r="AF129" s="36"/>
      <c r="AG129" s="38"/>
    </row>
    <row r="130" spans="7:33" x14ac:dyDescent="0.25">
      <c r="G130" s="13"/>
      <c r="H130" s="31"/>
      <c r="I130" s="13"/>
      <c r="J130" s="13"/>
      <c r="K130" s="13"/>
      <c r="L130" s="13"/>
      <c r="M130" s="13"/>
      <c r="N130" s="13"/>
      <c r="O130" s="13"/>
      <c r="P130" s="13"/>
      <c r="Q130" s="13"/>
      <c r="R130" s="13"/>
      <c r="S130" s="13"/>
      <c r="T130" s="13"/>
      <c r="U130" s="13"/>
      <c r="V130" s="13"/>
      <c r="W130" s="13"/>
      <c r="AF130" s="36"/>
      <c r="AG130" s="38"/>
    </row>
    <row r="131" spans="7:33" x14ac:dyDescent="0.25">
      <c r="G131" s="13"/>
      <c r="H131" s="31"/>
      <c r="I131" s="13"/>
      <c r="J131" s="13"/>
      <c r="K131" s="13"/>
      <c r="L131" s="13"/>
      <c r="M131" s="13"/>
      <c r="N131" s="13"/>
      <c r="O131" s="13"/>
      <c r="P131" s="13"/>
      <c r="Q131" s="13"/>
      <c r="R131" s="13"/>
      <c r="S131" s="13"/>
      <c r="T131" s="13"/>
      <c r="U131" s="13"/>
      <c r="V131" s="13"/>
      <c r="W131" s="13"/>
      <c r="AF131" s="36"/>
      <c r="AG131" s="38"/>
    </row>
    <row r="132" spans="7:33" x14ac:dyDescent="0.25">
      <c r="G132" s="13"/>
      <c r="H132" s="31"/>
      <c r="I132" s="13"/>
      <c r="J132" s="13"/>
      <c r="K132" s="13"/>
      <c r="L132" s="13"/>
      <c r="M132" s="13"/>
      <c r="N132" s="13"/>
      <c r="O132" s="13"/>
      <c r="P132" s="13"/>
      <c r="Q132" s="13"/>
      <c r="R132" s="13"/>
      <c r="S132" s="13"/>
      <c r="T132" s="13"/>
      <c r="U132" s="13"/>
      <c r="V132" s="13"/>
      <c r="W132" s="13"/>
      <c r="AF132" s="36"/>
      <c r="AG132" s="38"/>
    </row>
    <row r="133" spans="7:33" x14ac:dyDescent="0.25">
      <c r="G133" s="13"/>
      <c r="H133" s="31"/>
      <c r="I133" s="13"/>
      <c r="J133" s="13"/>
      <c r="K133" s="13"/>
      <c r="L133" s="13"/>
      <c r="M133" s="13"/>
      <c r="N133" s="13"/>
      <c r="O133" s="13"/>
      <c r="P133" s="13"/>
      <c r="Q133" s="13"/>
      <c r="R133" s="13"/>
      <c r="S133" s="13"/>
      <c r="T133" s="13"/>
      <c r="U133" s="13"/>
      <c r="V133" s="13"/>
      <c r="W133" s="13"/>
      <c r="AF133" s="36"/>
      <c r="AG133" s="38"/>
    </row>
    <row r="134" spans="7:33" x14ac:dyDescent="0.25">
      <c r="G134" s="13"/>
      <c r="H134" s="31"/>
      <c r="I134" s="13"/>
      <c r="J134" s="13"/>
      <c r="K134" s="13"/>
      <c r="L134" s="13"/>
      <c r="M134" s="13"/>
      <c r="N134" s="13"/>
      <c r="O134" s="13"/>
      <c r="P134" s="13"/>
      <c r="Q134" s="13"/>
      <c r="R134" s="13"/>
      <c r="S134" s="13"/>
      <c r="T134" s="13"/>
      <c r="U134" s="13"/>
      <c r="V134" s="13"/>
      <c r="W134" s="13"/>
      <c r="AF134" s="36"/>
      <c r="AG134" s="38"/>
    </row>
    <row r="135" spans="7:33" x14ac:dyDescent="0.25">
      <c r="G135" s="13"/>
      <c r="H135" s="31"/>
      <c r="I135" s="13"/>
      <c r="J135" s="13"/>
      <c r="K135" s="13"/>
      <c r="L135" s="13"/>
      <c r="M135" s="13"/>
      <c r="N135" s="13"/>
      <c r="O135" s="13"/>
      <c r="P135" s="13"/>
      <c r="Q135" s="13"/>
      <c r="R135" s="13"/>
      <c r="S135" s="13"/>
      <c r="T135" s="13"/>
      <c r="U135" s="13"/>
      <c r="V135" s="13"/>
      <c r="W135" s="13"/>
      <c r="AF135" s="36"/>
      <c r="AG135" s="38"/>
    </row>
    <row r="136" spans="7:33" x14ac:dyDescent="0.25">
      <c r="G136" s="13"/>
      <c r="H136" s="31"/>
      <c r="I136" s="13"/>
      <c r="J136" s="13"/>
      <c r="K136" s="13"/>
      <c r="L136" s="13"/>
      <c r="M136" s="13"/>
      <c r="N136" s="13"/>
      <c r="O136" s="13"/>
      <c r="P136" s="13"/>
      <c r="Q136" s="13"/>
      <c r="R136" s="13"/>
      <c r="S136" s="13"/>
      <c r="T136" s="13"/>
      <c r="U136" s="13"/>
      <c r="V136" s="13"/>
      <c r="W136" s="13"/>
      <c r="AF136" s="36"/>
      <c r="AG136" s="38"/>
    </row>
    <row r="137" spans="7:33" x14ac:dyDescent="0.25">
      <c r="G137" s="13"/>
      <c r="H137" s="31"/>
      <c r="I137" s="13"/>
      <c r="J137" s="13"/>
      <c r="K137" s="13"/>
      <c r="L137" s="13"/>
      <c r="M137" s="13"/>
      <c r="N137" s="13"/>
      <c r="O137" s="13"/>
      <c r="P137" s="13"/>
      <c r="Q137" s="13"/>
      <c r="R137" s="13"/>
      <c r="S137" s="13"/>
      <c r="T137" s="13"/>
      <c r="U137" s="13"/>
      <c r="V137" s="13"/>
      <c r="W137" s="13"/>
      <c r="AF137" s="36"/>
      <c r="AG137" s="38"/>
    </row>
    <row r="138" spans="7:33" x14ac:dyDescent="0.25">
      <c r="G138" s="13"/>
      <c r="H138" s="31"/>
      <c r="I138" s="13"/>
      <c r="J138" s="13"/>
      <c r="K138" s="13"/>
      <c r="L138" s="13"/>
      <c r="M138" s="13"/>
      <c r="N138" s="13"/>
      <c r="O138" s="13"/>
      <c r="P138" s="13"/>
      <c r="Q138" s="13"/>
      <c r="R138" s="13"/>
      <c r="S138" s="13"/>
      <c r="T138" s="13"/>
      <c r="U138" s="13"/>
      <c r="V138" s="13"/>
      <c r="W138" s="13"/>
      <c r="AF138" s="36"/>
      <c r="AG138" s="38"/>
    </row>
    <row r="139" spans="7:33" x14ac:dyDescent="0.25">
      <c r="G139" s="13"/>
      <c r="H139" s="31"/>
      <c r="I139" s="13"/>
      <c r="J139" s="13"/>
      <c r="K139" s="13"/>
      <c r="L139" s="13"/>
      <c r="M139" s="13"/>
      <c r="N139" s="13"/>
      <c r="O139" s="13"/>
      <c r="P139" s="13"/>
      <c r="Q139" s="13"/>
      <c r="R139" s="13"/>
      <c r="S139" s="13"/>
      <c r="T139" s="13"/>
      <c r="U139" s="13"/>
      <c r="V139" s="13"/>
      <c r="W139" s="13"/>
      <c r="AF139" s="36"/>
      <c r="AG139" s="38"/>
    </row>
    <row r="140" spans="7:33" x14ac:dyDescent="0.25">
      <c r="G140" s="13"/>
      <c r="H140" s="31"/>
      <c r="I140" s="13"/>
      <c r="J140" s="13"/>
      <c r="K140" s="13"/>
      <c r="L140" s="13"/>
      <c r="M140" s="13"/>
      <c r="N140" s="13"/>
      <c r="O140" s="13"/>
      <c r="P140" s="13"/>
      <c r="Q140" s="13"/>
      <c r="R140" s="13"/>
      <c r="S140" s="13"/>
      <c r="T140" s="13"/>
      <c r="U140" s="13"/>
      <c r="V140" s="13"/>
      <c r="W140" s="13"/>
      <c r="AF140" s="36"/>
      <c r="AG140" s="38"/>
    </row>
    <row r="141" spans="7:33" x14ac:dyDescent="0.25">
      <c r="G141" s="13"/>
      <c r="H141" s="31"/>
      <c r="I141" s="13"/>
      <c r="J141" s="13"/>
      <c r="K141" s="13"/>
      <c r="L141" s="13"/>
      <c r="M141" s="13"/>
      <c r="N141" s="13"/>
      <c r="O141" s="13"/>
      <c r="P141" s="13"/>
      <c r="Q141" s="13"/>
      <c r="R141" s="13"/>
      <c r="S141" s="13"/>
      <c r="T141" s="13"/>
      <c r="U141" s="13"/>
      <c r="V141" s="13"/>
      <c r="W141" s="13"/>
      <c r="AF141" s="36"/>
      <c r="AG141" s="38"/>
    </row>
    <row r="142" spans="7:33" x14ac:dyDescent="0.25">
      <c r="G142" s="13"/>
      <c r="H142" s="31"/>
      <c r="I142" s="13"/>
      <c r="J142" s="13"/>
      <c r="K142" s="13"/>
      <c r="L142" s="13"/>
      <c r="M142" s="13"/>
      <c r="N142" s="13"/>
      <c r="O142" s="13"/>
      <c r="P142" s="13"/>
      <c r="Q142" s="13"/>
      <c r="R142" s="13"/>
      <c r="S142" s="13"/>
      <c r="T142" s="13"/>
      <c r="U142" s="13"/>
      <c r="V142" s="13"/>
      <c r="W142" s="13"/>
      <c r="AF142" s="36"/>
      <c r="AG142" s="38"/>
    </row>
    <row r="143" spans="7:33" x14ac:dyDescent="0.25">
      <c r="G143" s="13"/>
      <c r="H143" s="31"/>
      <c r="I143" s="13"/>
      <c r="J143" s="13"/>
      <c r="K143" s="13"/>
      <c r="L143" s="13"/>
      <c r="M143" s="13"/>
      <c r="N143" s="13"/>
      <c r="O143" s="13"/>
      <c r="P143" s="13"/>
      <c r="Q143" s="13"/>
      <c r="R143" s="13"/>
      <c r="S143" s="13"/>
      <c r="T143" s="13"/>
      <c r="U143" s="13"/>
      <c r="V143" s="13"/>
      <c r="W143" s="13"/>
      <c r="AF143" s="36"/>
      <c r="AG143" s="38"/>
    </row>
    <row r="144" spans="7:33" x14ac:dyDescent="0.25">
      <c r="G144" s="13"/>
      <c r="H144" s="31"/>
      <c r="I144" s="13"/>
      <c r="J144" s="13"/>
      <c r="K144" s="13"/>
      <c r="L144" s="13"/>
      <c r="M144" s="13"/>
      <c r="N144" s="13"/>
      <c r="O144" s="13"/>
      <c r="P144" s="13"/>
      <c r="Q144" s="13"/>
      <c r="R144" s="13"/>
      <c r="S144" s="13"/>
      <c r="T144" s="13"/>
      <c r="U144" s="13"/>
      <c r="V144" s="13"/>
      <c r="W144" s="13"/>
      <c r="AF144" s="36"/>
      <c r="AG144" s="38"/>
    </row>
    <row r="145" spans="7:33" x14ac:dyDescent="0.25">
      <c r="G145" s="13"/>
      <c r="H145" s="31"/>
      <c r="I145" s="13"/>
      <c r="J145" s="13"/>
      <c r="K145" s="13"/>
      <c r="L145" s="13"/>
      <c r="M145" s="13"/>
      <c r="N145" s="13"/>
      <c r="O145" s="13"/>
      <c r="P145" s="13"/>
      <c r="Q145" s="13"/>
      <c r="R145" s="13"/>
      <c r="S145" s="13"/>
      <c r="T145" s="13"/>
      <c r="U145" s="13"/>
      <c r="V145" s="13"/>
      <c r="W145" s="13"/>
      <c r="AF145" s="36"/>
      <c r="AG145" s="38"/>
    </row>
    <row r="146" spans="7:33" x14ac:dyDescent="0.25">
      <c r="G146" s="13"/>
      <c r="H146" s="31"/>
      <c r="I146" s="13"/>
      <c r="J146" s="13"/>
      <c r="K146" s="13"/>
      <c r="L146" s="13"/>
      <c r="M146" s="13"/>
      <c r="N146" s="13"/>
      <c r="O146" s="13"/>
      <c r="P146" s="13"/>
      <c r="Q146" s="13"/>
      <c r="R146" s="13"/>
      <c r="S146" s="13"/>
      <c r="T146" s="13"/>
      <c r="U146" s="13"/>
      <c r="V146" s="13"/>
      <c r="W146" s="13"/>
      <c r="AF146" s="36"/>
      <c r="AG146" s="38"/>
    </row>
    <row r="147" spans="7:33" x14ac:dyDescent="0.25">
      <c r="G147" s="13"/>
      <c r="H147" s="31"/>
      <c r="I147" s="13"/>
      <c r="J147" s="13"/>
      <c r="K147" s="13"/>
      <c r="L147" s="13"/>
      <c r="M147" s="13"/>
      <c r="N147" s="13"/>
      <c r="O147" s="13"/>
      <c r="P147" s="13"/>
      <c r="Q147" s="13"/>
      <c r="R147" s="13"/>
      <c r="S147" s="13"/>
      <c r="T147" s="13"/>
      <c r="U147" s="13"/>
      <c r="V147" s="13"/>
      <c r="W147" s="13"/>
      <c r="AF147" s="36"/>
      <c r="AG147" s="38"/>
    </row>
    <row r="148" spans="7:33" x14ac:dyDescent="0.25">
      <c r="G148" s="13"/>
      <c r="H148" s="31"/>
      <c r="I148" s="13"/>
      <c r="J148" s="13"/>
      <c r="K148" s="13"/>
      <c r="L148" s="13"/>
      <c r="M148" s="13"/>
      <c r="N148" s="13"/>
      <c r="O148" s="13"/>
      <c r="P148" s="13"/>
      <c r="Q148" s="13"/>
      <c r="R148" s="13"/>
      <c r="S148" s="13"/>
      <c r="T148" s="13"/>
      <c r="U148" s="13"/>
      <c r="V148" s="13"/>
      <c r="W148" s="13"/>
      <c r="AF148" s="36"/>
      <c r="AG148" s="38"/>
    </row>
    <row r="149" spans="7:33" x14ac:dyDescent="0.25">
      <c r="G149" s="13"/>
      <c r="H149" s="31"/>
      <c r="I149" s="13"/>
      <c r="J149" s="13"/>
      <c r="K149" s="13"/>
      <c r="L149" s="13"/>
      <c r="M149" s="13"/>
      <c r="N149" s="13"/>
      <c r="O149" s="13"/>
      <c r="P149" s="13"/>
      <c r="Q149" s="13"/>
      <c r="R149" s="13"/>
      <c r="S149" s="13"/>
      <c r="T149" s="13"/>
      <c r="U149" s="13"/>
      <c r="V149" s="13"/>
      <c r="W149" s="13"/>
      <c r="AF149" s="36"/>
      <c r="AG149" s="38"/>
    </row>
    <row r="150" spans="7:33" x14ac:dyDescent="0.25">
      <c r="G150" s="13"/>
      <c r="H150" s="31"/>
      <c r="I150" s="13"/>
      <c r="J150" s="13"/>
      <c r="K150" s="13"/>
      <c r="L150" s="13"/>
      <c r="M150" s="13"/>
      <c r="N150" s="13"/>
      <c r="O150" s="13"/>
      <c r="P150" s="13"/>
      <c r="Q150" s="13"/>
      <c r="R150" s="13"/>
      <c r="S150" s="13"/>
      <c r="T150" s="13"/>
      <c r="U150" s="13"/>
      <c r="V150" s="13"/>
      <c r="W150" s="13"/>
      <c r="AF150" s="36"/>
      <c r="AG150" s="38"/>
    </row>
    <row r="151" spans="7:33" x14ac:dyDescent="0.25">
      <c r="G151" s="13"/>
      <c r="H151" s="31"/>
      <c r="I151" s="13"/>
      <c r="J151" s="13"/>
      <c r="K151" s="13"/>
      <c r="L151" s="13"/>
      <c r="M151" s="13"/>
      <c r="N151" s="13"/>
      <c r="O151" s="13"/>
      <c r="P151" s="13"/>
      <c r="Q151" s="13"/>
      <c r="R151" s="13"/>
      <c r="S151" s="13"/>
      <c r="T151" s="13"/>
      <c r="U151" s="13"/>
      <c r="V151" s="13"/>
      <c r="W151" s="13"/>
      <c r="AF151" s="36"/>
      <c r="AG151" s="38"/>
    </row>
    <row r="152" spans="7:33" x14ac:dyDescent="0.25">
      <c r="G152" s="13"/>
      <c r="H152" s="31"/>
      <c r="I152" s="13"/>
      <c r="J152" s="13"/>
      <c r="K152" s="13"/>
      <c r="L152" s="13"/>
      <c r="M152" s="13"/>
      <c r="N152" s="13"/>
      <c r="O152" s="13"/>
      <c r="P152" s="13"/>
      <c r="Q152" s="13"/>
      <c r="R152" s="13"/>
      <c r="S152" s="13"/>
      <c r="T152" s="13"/>
      <c r="U152" s="13"/>
      <c r="V152" s="13"/>
      <c r="W152" s="13"/>
      <c r="AF152" s="36"/>
      <c r="AG152" s="38"/>
    </row>
    <row r="153" spans="7:33" x14ac:dyDescent="0.25">
      <c r="G153" s="13"/>
      <c r="H153" s="31"/>
      <c r="I153" s="13"/>
      <c r="J153" s="13"/>
      <c r="K153" s="13"/>
      <c r="L153" s="13"/>
      <c r="M153" s="13"/>
      <c r="N153" s="13"/>
      <c r="O153" s="13"/>
      <c r="P153" s="13"/>
      <c r="Q153" s="13"/>
      <c r="R153" s="13"/>
      <c r="S153" s="13"/>
      <c r="T153" s="13"/>
      <c r="U153" s="13"/>
      <c r="V153" s="13"/>
      <c r="W153" s="13"/>
      <c r="AF153" s="36"/>
      <c r="AG153" s="38"/>
    </row>
    <row r="154" spans="7:33" x14ac:dyDescent="0.25">
      <c r="G154" s="13"/>
      <c r="H154" s="31"/>
      <c r="I154" s="13"/>
      <c r="J154" s="13"/>
      <c r="K154" s="13"/>
      <c r="L154" s="13"/>
      <c r="M154" s="13"/>
      <c r="N154" s="13"/>
      <c r="O154" s="13"/>
      <c r="P154" s="13"/>
      <c r="Q154" s="13"/>
      <c r="R154" s="13"/>
      <c r="S154" s="13"/>
      <c r="T154" s="13"/>
      <c r="U154" s="13"/>
      <c r="V154" s="13"/>
      <c r="W154" s="13"/>
      <c r="AF154" s="36"/>
      <c r="AG154" s="38"/>
    </row>
    <row r="155" spans="7:33" x14ac:dyDescent="0.25">
      <c r="G155" s="13"/>
      <c r="H155" s="31"/>
      <c r="I155" s="13"/>
      <c r="J155" s="13"/>
      <c r="K155" s="13"/>
      <c r="L155" s="13"/>
      <c r="M155" s="13"/>
      <c r="N155" s="13"/>
      <c r="O155" s="13"/>
      <c r="P155" s="13"/>
      <c r="Q155" s="13"/>
      <c r="R155" s="13"/>
      <c r="S155" s="13"/>
      <c r="T155" s="13"/>
      <c r="U155" s="13"/>
      <c r="V155" s="13"/>
      <c r="W155" s="13"/>
      <c r="AF155" s="36"/>
      <c r="AG155" s="38"/>
    </row>
    <row r="156" spans="7:33" x14ac:dyDescent="0.25">
      <c r="G156" s="13"/>
      <c r="H156" s="31"/>
      <c r="I156" s="13"/>
      <c r="J156" s="13"/>
      <c r="K156" s="13"/>
      <c r="L156" s="13"/>
      <c r="M156" s="13"/>
      <c r="N156" s="13"/>
      <c r="O156" s="13"/>
      <c r="P156" s="13"/>
      <c r="Q156" s="13"/>
      <c r="R156" s="13"/>
      <c r="S156" s="13"/>
      <c r="T156" s="13"/>
      <c r="U156" s="13"/>
      <c r="V156" s="13"/>
      <c r="W156" s="13"/>
      <c r="AF156" s="36"/>
      <c r="AG156" s="38"/>
    </row>
    <row r="157" spans="7:33" x14ac:dyDescent="0.25">
      <c r="G157" s="13"/>
      <c r="H157" s="31"/>
      <c r="I157" s="13"/>
      <c r="J157" s="13"/>
      <c r="K157" s="13"/>
      <c r="L157" s="13"/>
      <c r="M157" s="13"/>
      <c r="N157" s="13"/>
      <c r="O157" s="13"/>
      <c r="P157" s="13"/>
      <c r="Q157" s="13"/>
      <c r="R157" s="13"/>
      <c r="S157" s="13"/>
      <c r="T157" s="13"/>
      <c r="U157" s="13"/>
      <c r="V157" s="13"/>
      <c r="W157" s="13"/>
      <c r="AF157" s="36"/>
      <c r="AG157" s="38"/>
    </row>
    <row r="158" spans="7:33" x14ac:dyDescent="0.25">
      <c r="G158" s="13"/>
      <c r="H158" s="31"/>
      <c r="I158" s="13"/>
      <c r="J158" s="13"/>
      <c r="K158" s="13"/>
      <c r="L158" s="13"/>
      <c r="M158" s="13"/>
      <c r="N158" s="13"/>
      <c r="O158" s="13"/>
      <c r="P158" s="13"/>
      <c r="Q158" s="13"/>
      <c r="R158" s="13"/>
      <c r="S158" s="13"/>
      <c r="T158" s="13"/>
      <c r="U158" s="13"/>
      <c r="V158" s="13"/>
      <c r="W158" s="13"/>
      <c r="AF158" s="36"/>
      <c r="AG158" s="38"/>
    </row>
    <row r="159" spans="7:33" x14ac:dyDescent="0.25">
      <c r="G159" s="13"/>
      <c r="H159" s="31"/>
      <c r="I159" s="13"/>
      <c r="J159" s="13"/>
      <c r="K159" s="13"/>
      <c r="L159" s="13"/>
      <c r="M159" s="13"/>
      <c r="N159" s="13"/>
      <c r="O159" s="13"/>
      <c r="P159" s="13"/>
      <c r="Q159" s="13"/>
      <c r="R159" s="13"/>
      <c r="S159" s="13"/>
      <c r="T159" s="13"/>
      <c r="U159" s="13"/>
      <c r="V159" s="13"/>
      <c r="W159" s="13"/>
      <c r="AF159" s="36"/>
      <c r="AG159" s="38"/>
    </row>
    <row r="160" spans="7:33" x14ac:dyDescent="0.25">
      <c r="G160" s="13"/>
      <c r="H160" s="31"/>
      <c r="I160" s="13"/>
      <c r="J160" s="13"/>
      <c r="K160" s="13"/>
      <c r="L160" s="13"/>
      <c r="M160" s="13"/>
      <c r="N160" s="13"/>
      <c r="O160" s="13"/>
      <c r="P160" s="13"/>
      <c r="Q160" s="13"/>
      <c r="R160" s="13"/>
      <c r="S160" s="13"/>
      <c r="T160" s="13"/>
      <c r="U160" s="13"/>
      <c r="V160" s="13"/>
      <c r="W160" s="13"/>
      <c r="AF160" s="36"/>
      <c r="AG160" s="38"/>
    </row>
    <row r="161" spans="7:33" x14ac:dyDescent="0.25">
      <c r="G161" s="13"/>
      <c r="H161" s="31"/>
      <c r="I161" s="13"/>
      <c r="J161" s="13"/>
      <c r="K161" s="13"/>
      <c r="L161" s="13"/>
      <c r="M161" s="13"/>
      <c r="N161" s="13"/>
      <c r="O161" s="13"/>
      <c r="P161" s="13"/>
      <c r="Q161" s="13"/>
      <c r="R161" s="13"/>
      <c r="S161" s="13"/>
      <c r="T161" s="13"/>
      <c r="U161" s="13"/>
      <c r="V161" s="13"/>
      <c r="W161" s="13"/>
      <c r="AF161" s="36"/>
      <c r="AG161" s="38"/>
    </row>
    <row r="162" spans="7:33" x14ac:dyDescent="0.25">
      <c r="G162" s="13"/>
      <c r="H162" s="31"/>
      <c r="I162" s="13"/>
      <c r="J162" s="13"/>
      <c r="K162" s="13"/>
      <c r="L162" s="13"/>
      <c r="M162" s="13"/>
      <c r="N162" s="13"/>
      <c r="O162" s="13"/>
      <c r="P162" s="13"/>
      <c r="Q162" s="13"/>
      <c r="R162" s="13"/>
      <c r="S162" s="13"/>
      <c r="T162" s="13"/>
      <c r="U162" s="13"/>
      <c r="V162" s="13"/>
      <c r="W162" s="13"/>
      <c r="AF162" s="36"/>
      <c r="AG162" s="38"/>
    </row>
    <row r="163" spans="7:33" x14ac:dyDescent="0.25">
      <c r="G163" s="13"/>
      <c r="H163" s="31"/>
      <c r="I163" s="13"/>
      <c r="J163" s="13"/>
      <c r="K163" s="13"/>
      <c r="L163" s="13"/>
      <c r="M163" s="13"/>
      <c r="N163" s="13"/>
      <c r="O163" s="13"/>
      <c r="P163" s="13"/>
      <c r="Q163" s="13"/>
      <c r="R163" s="13"/>
      <c r="S163" s="13"/>
      <c r="T163" s="13"/>
      <c r="U163" s="13"/>
      <c r="V163" s="13"/>
      <c r="W163" s="13"/>
      <c r="AF163" s="36"/>
      <c r="AG163" s="38"/>
    </row>
    <row r="164" spans="7:33" x14ac:dyDescent="0.25">
      <c r="G164" s="13"/>
      <c r="H164" s="31"/>
      <c r="I164" s="13"/>
      <c r="J164" s="13"/>
      <c r="K164" s="13"/>
      <c r="L164" s="13"/>
      <c r="M164" s="13"/>
      <c r="N164" s="13"/>
      <c r="O164" s="13"/>
      <c r="P164" s="13"/>
      <c r="Q164" s="13"/>
      <c r="R164" s="13"/>
      <c r="S164" s="13"/>
      <c r="T164" s="13"/>
      <c r="U164" s="13"/>
      <c r="V164" s="13"/>
      <c r="W164" s="13"/>
      <c r="AF164" s="36"/>
      <c r="AG164" s="38"/>
    </row>
    <row r="165" spans="7:33" x14ac:dyDescent="0.25">
      <c r="G165" s="13"/>
      <c r="H165" s="31"/>
      <c r="I165" s="13"/>
      <c r="J165" s="13"/>
      <c r="K165" s="13"/>
      <c r="L165" s="13"/>
      <c r="M165" s="13"/>
      <c r="N165" s="13"/>
      <c r="O165" s="13"/>
      <c r="P165" s="13"/>
      <c r="Q165" s="13"/>
      <c r="R165" s="13"/>
      <c r="S165" s="13"/>
      <c r="T165" s="13"/>
      <c r="U165" s="13"/>
      <c r="V165" s="13"/>
      <c r="W165" s="13"/>
      <c r="AF165" s="36"/>
      <c r="AG165" s="38"/>
    </row>
    <row r="166" spans="7:33" x14ac:dyDescent="0.25">
      <c r="G166" s="13"/>
      <c r="H166" s="31"/>
      <c r="I166" s="13"/>
      <c r="J166" s="13"/>
      <c r="K166" s="13"/>
      <c r="L166" s="13"/>
      <c r="M166" s="13"/>
      <c r="N166" s="13"/>
      <c r="O166" s="13"/>
      <c r="P166" s="13"/>
      <c r="Q166" s="13"/>
      <c r="R166" s="13"/>
      <c r="S166" s="13"/>
      <c r="T166" s="13"/>
      <c r="U166" s="13"/>
      <c r="V166" s="13"/>
      <c r="W166" s="13"/>
      <c r="AF166" s="36"/>
      <c r="AG166" s="38"/>
    </row>
    <row r="167" spans="7:33" x14ac:dyDescent="0.25">
      <c r="G167" s="13"/>
      <c r="H167" s="31"/>
      <c r="I167" s="13"/>
      <c r="J167" s="13"/>
      <c r="K167" s="13"/>
      <c r="L167" s="13"/>
      <c r="M167" s="13"/>
      <c r="N167" s="13"/>
      <c r="O167" s="13"/>
      <c r="P167" s="13"/>
      <c r="Q167" s="13"/>
      <c r="R167" s="13"/>
      <c r="S167" s="13"/>
      <c r="T167" s="13"/>
      <c r="U167" s="13"/>
      <c r="V167" s="13"/>
      <c r="W167" s="13"/>
      <c r="AF167" s="36"/>
      <c r="AG167" s="38"/>
    </row>
    <row r="168" spans="7:33" x14ac:dyDescent="0.25">
      <c r="G168" s="13"/>
      <c r="H168" s="31"/>
      <c r="I168" s="13"/>
      <c r="J168" s="13"/>
      <c r="K168" s="13"/>
      <c r="L168" s="13"/>
      <c r="M168" s="13"/>
      <c r="N168" s="13"/>
      <c r="O168" s="13"/>
      <c r="P168" s="13"/>
      <c r="Q168" s="13"/>
      <c r="R168" s="13"/>
      <c r="S168" s="13"/>
      <c r="T168" s="13"/>
      <c r="U168" s="13"/>
      <c r="V168" s="13"/>
      <c r="W168" s="13"/>
      <c r="AF168" s="36"/>
      <c r="AG168" s="38"/>
    </row>
    <row r="169" spans="7:33" x14ac:dyDescent="0.25">
      <c r="G169" s="13"/>
      <c r="H169" s="31"/>
      <c r="I169" s="13"/>
      <c r="J169" s="13"/>
      <c r="K169" s="13"/>
      <c r="L169" s="13"/>
      <c r="M169" s="13"/>
      <c r="N169" s="13"/>
      <c r="O169" s="13"/>
      <c r="P169" s="13"/>
      <c r="Q169" s="13"/>
      <c r="R169" s="13"/>
      <c r="S169" s="13"/>
      <c r="T169" s="13"/>
      <c r="U169" s="13"/>
      <c r="V169" s="13"/>
      <c r="W169" s="13"/>
      <c r="AF169" s="36"/>
      <c r="AG169" s="38"/>
    </row>
    <row r="170" spans="7:33" x14ac:dyDescent="0.25">
      <c r="G170" s="13"/>
      <c r="H170" s="31"/>
      <c r="I170" s="13"/>
      <c r="J170" s="13"/>
      <c r="K170" s="13"/>
      <c r="L170" s="13"/>
      <c r="M170" s="13"/>
      <c r="N170" s="13"/>
      <c r="O170" s="13"/>
      <c r="P170" s="13"/>
      <c r="Q170" s="13"/>
      <c r="R170" s="13"/>
      <c r="S170" s="13"/>
      <c r="T170" s="13"/>
      <c r="U170" s="13"/>
      <c r="V170" s="13"/>
      <c r="W170" s="13"/>
      <c r="AF170" s="36"/>
      <c r="AG170" s="38"/>
    </row>
    <row r="171" spans="7:33" x14ac:dyDescent="0.25">
      <c r="G171" s="13"/>
      <c r="H171" s="31"/>
      <c r="I171" s="13"/>
      <c r="J171" s="13"/>
      <c r="K171" s="13"/>
      <c r="L171" s="13"/>
      <c r="M171" s="13"/>
      <c r="N171" s="13"/>
      <c r="O171" s="13"/>
      <c r="P171" s="13"/>
      <c r="Q171" s="13"/>
      <c r="R171" s="13"/>
      <c r="S171" s="13"/>
      <c r="T171" s="13"/>
      <c r="U171" s="13"/>
      <c r="V171" s="13"/>
      <c r="W171" s="13"/>
      <c r="AF171" s="36"/>
      <c r="AG171" s="38"/>
    </row>
    <row r="172" spans="7:33" x14ac:dyDescent="0.25">
      <c r="G172" s="13"/>
      <c r="H172" s="31"/>
      <c r="I172" s="13"/>
      <c r="J172" s="13"/>
      <c r="K172" s="13"/>
      <c r="L172" s="13"/>
      <c r="M172" s="13"/>
      <c r="N172" s="13"/>
      <c r="O172" s="13"/>
      <c r="P172" s="13"/>
      <c r="Q172" s="13"/>
      <c r="R172" s="13"/>
      <c r="S172" s="13"/>
      <c r="T172" s="13"/>
      <c r="U172" s="13"/>
      <c r="V172" s="13"/>
      <c r="W172" s="13"/>
      <c r="AF172" s="36"/>
      <c r="AG172" s="38"/>
    </row>
    <row r="173" spans="7:33" x14ac:dyDescent="0.25">
      <c r="G173" s="13"/>
      <c r="H173" s="31"/>
      <c r="I173" s="13"/>
      <c r="J173" s="13"/>
      <c r="K173" s="13"/>
      <c r="L173" s="13"/>
      <c r="M173" s="13"/>
      <c r="N173" s="13"/>
      <c r="O173" s="13"/>
      <c r="P173" s="13"/>
      <c r="Q173" s="13"/>
      <c r="R173" s="13"/>
      <c r="S173" s="13"/>
      <c r="T173" s="13"/>
      <c r="U173" s="13"/>
      <c r="V173" s="13"/>
      <c r="W173" s="13"/>
      <c r="AF173" s="36"/>
      <c r="AG173" s="38"/>
    </row>
    <row r="174" spans="7:33" x14ac:dyDescent="0.25">
      <c r="G174" s="13"/>
      <c r="H174" s="31"/>
      <c r="I174" s="13"/>
      <c r="J174" s="13"/>
      <c r="K174" s="13"/>
      <c r="L174" s="13"/>
      <c r="M174" s="13"/>
      <c r="N174" s="13"/>
      <c r="O174" s="13"/>
      <c r="P174" s="13"/>
      <c r="Q174" s="13"/>
      <c r="R174" s="13"/>
      <c r="S174" s="13"/>
      <c r="T174" s="13"/>
      <c r="U174" s="13"/>
      <c r="V174" s="13"/>
      <c r="W174" s="13"/>
      <c r="AF174" s="36"/>
      <c r="AG174" s="38"/>
    </row>
    <row r="175" spans="7:33" x14ac:dyDescent="0.25">
      <c r="G175" s="13"/>
      <c r="H175" s="31"/>
      <c r="I175" s="13"/>
      <c r="J175" s="13"/>
      <c r="K175" s="13"/>
      <c r="L175" s="13"/>
      <c r="M175" s="13"/>
      <c r="N175" s="13"/>
      <c r="O175" s="13"/>
      <c r="P175" s="13"/>
      <c r="Q175" s="13"/>
      <c r="R175" s="13"/>
      <c r="S175" s="13"/>
      <c r="T175" s="13"/>
      <c r="U175" s="13"/>
      <c r="V175" s="13"/>
      <c r="W175" s="13"/>
      <c r="AF175" s="36"/>
      <c r="AG175" s="38"/>
    </row>
    <row r="176" spans="7:33" x14ac:dyDescent="0.25">
      <c r="G176" s="13"/>
      <c r="H176" s="31"/>
      <c r="I176" s="13"/>
      <c r="J176" s="13"/>
      <c r="K176" s="13"/>
      <c r="L176" s="13"/>
      <c r="M176" s="13"/>
      <c r="N176" s="13"/>
      <c r="O176" s="13"/>
      <c r="P176" s="13"/>
      <c r="Q176" s="13"/>
      <c r="R176" s="13"/>
      <c r="S176" s="13"/>
      <c r="T176" s="13"/>
      <c r="U176" s="13"/>
      <c r="V176" s="13"/>
      <c r="W176" s="13"/>
      <c r="AF176" s="36"/>
      <c r="AG176" s="38"/>
    </row>
    <row r="177" spans="7:33" x14ac:dyDescent="0.25">
      <c r="G177" s="13"/>
      <c r="H177" s="31"/>
      <c r="I177" s="13"/>
      <c r="J177" s="13"/>
      <c r="K177" s="13"/>
      <c r="L177" s="13"/>
      <c r="M177" s="13"/>
      <c r="N177" s="13"/>
      <c r="O177" s="13"/>
      <c r="P177" s="13"/>
      <c r="Q177" s="13"/>
      <c r="R177" s="13"/>
      <c r="S177" s="13"/>
      <c r="T177" s="13"/>
      <c r="U177" s="13"/>
      <c r="V177" s="13"/>
      <c r="W177" s="13"/>
      <c r="AF177" s="36"/>
      <c r="AG177" s="38"/>
    </row>
    <row r="178" spans="7:33" x14ac:dyDescent="0.25">
      <c r="G178" s="13"/>
      <c r="H178" s="31"/>
      <c r="I178" s="13"/>
      <c r="J178" s="13"/>
      <c r="K178" s="13"/>
      <c r="L178" s="13"/>
      <c r="M178" s="13"/>
      <c r="N178" s="13"/>
      <c r="O178" s="13"/>
      <c r="P178" s="13"/>
      <c r="Q178" s="13"/>
      <c r="R178" s="13"/>
      <c r="S178" s="13"/>
      <c r="T178" s="13"/>
      <c r="U178" s="13"/>
      <c r="V178" s="13"/>
      <c r="W178" s="13"/>
      <c r="AF178" s="36"/>
      <c r="AG178" s="38"/>
    </row>
    <row r="179" spans="7:33" x14ac:dyDescent="0.25">
      <c r="G179" s="13"/>
      <c r="H179" s="31"/>
      <c r="I179" s="13"/>
      <c r="J179" s="13"/>
      <c r="K179" s="13"/>
      <c r="L179" s="13"/>
      <c r="M179" s="13"/>
      <c r="N179" s="13"/>
      <c r="O179" s="13"/>
      <c r="P179" s="13"/>
      <c r="Q179" s="13"/>
      <c r="R179" s="13"/>
      <c r="S179" s="13"/>
      <c r="T179" s="13"/>
      <c r="U179" s="13"/>
      <c r="V179" s="13"/>
      <c r="W179" s="13"/>
      <c r="AF179" s="36"/>
      <c r="AG179" s="38"/>
    </row>
    <row r="180" spans="7:33" x14ac:dyDescent="0.25">
      <c r="G180" s="13"/>
      <c r="H180" s="31"/>
      <c r="I180" s="13"/>
      <c r="J180" s="13"/>
      <c r="K180" s="13"/>
      <c r="L180" s="13"/>
      <c r="M180" s="13"/>
      <c r="N180" s="13"/>
      <c r="O180" s="13"/>
      <c r="P180" s="13"/>
      <c r="Q180" s="13"/>
      <c r="R180" s="13"/>
      <c r="S180" s="13"/>
      <c r="T180" s="13"/>
      <c r="U180" s="13"/>
      <c r="V180" s="13"/>
      <c r="W180" s="13"/>
      <c r="AF180" s="36"/>
      <c r="AG180" s="38"/>
    </row>
    <row r="181" spans="7:33" x14ac:dyDescent="0.25">
      <c r="G181" s="13"/>
      <c r="H181" s="31"/>
      <c r="I181" s="13"/>
      <c r="J181" s="13"/>
      <c r="K181" s="13"/>
      <c r="L181" s="13"/>
      <c r="M181" s="13"/>
      <c r="N181" s="13"/>
      <c r="O181" s="13"/>
      <c r="P181" s="13"/>
      <c r="Q181" s="13"/>
      <c r="R181" s="13"/>
      <c r="S181" s="13"/>
      <c r="T181" s="13"/>
      <c r="U181" s="13"/>
      <c r="V181" s="13"/>
      <c r="W181" s="13"/>
      <c r="AF181" s="36"/>
      <c r="AG181" s="38"/>
    </row>
    <row r="182" spans="7:33" x14ac:dyDescent="0.25">
      <c r="G182" s="13"/>
      <c r="H182" s="31"/>
      <c r="I182" s="13"/>
      <c r="J182" s="13"/>
      <c r="K182" s="13"/>
      <c r="L182" s="13"/>
      <c r="M182" s="13"/>
      <c r="N182" s="13"/>
      <c r="O182" s="13"/>
      <c r="P182" s="13"/>
      <c r="Q182" s="13"/>
      <c r="R182" s="13"/>
      <c r="S182" s="13"/>
      <c r="T182" s="13"/>
      <c r="U182" s="13"/>
      <c r="V182" s="13"/>
      <c r="W182" s="13"/>
      <c r="AF182" s="36"/>
      <c r="AG182" s="38"/>
    </row>
    <row r="183" spans="7:33" x14ac:dyDescent="0.25">
      <c r="G183" s="13"/>
      <c r="H183" s="31"/>
      <c r="I183" s="13"/>
      <c r="J183" s="13"/>
      <c r="K183" s="13"/>
      <c r="L183" s="13"/>
      <c r="M183" s="13"/>
      <c r="N183" s="13"/>
      <c r="O183" s="13"/>
      <c r="P183" s="13"/>
      <c r="Q183" s="13"/>
      <c r="R183" s="13"/>
      <c r="S183" s="13"/>
      <c r="T183" s="13"/>
      <c r="U183" s="13"/>
      <c r="V183" s="13"/>
      <c r="W183" s="13"/>
      <c r="AF183" s="36"/>
      <c r="AG183" s="38"/>
    </row>
    <row r="184" spans="7:33" x14ac:dyDescent="0.25">
      <c r="G184" s="13"/>
      <c r="H184" s="31"/>
      <c r="I184" s="13"/>
      <c r="J184" s="13"/>
      <c r="K184" s="13"/>
      <c r="L184" s="13"/>
      <c r="M184" s="13"/>
      <c r="N184" s="13"/>
      <c r="O184" s="13"/>
      <c r="P184" s="13"/>
      <c r="Q184" s="13"/>
      <c r="R184" s="13"/>
      <c r="S184" s="13"/>
      <c r="T184" s="13"/>
      <c r="U184" s="13"/>
      <c r="V184" s="13"/>
      <c r="W184" s="13"/>
      <c r="AF184" s="36"/>
      <c r="AG184" s="38"/>
    </row>
    <row r="185" spans="7:33" x14ac:dyDescent="0.25">
      <c r="G185" s="13"/>
      <c r="H185" s="31"/>
      <c r="I185" s="13"/>
      <c r="J185" s="13"/>
      <c r="K185" s="13"/>
      <c r="L185" s="13"/>
      <c r="M185" s="13"/>
      <c r="N185" s="13"/>
      <c r="O185" s="13"/>
      <c r="P185" s="13"/>
      <c r="Q185" s="13"/>
      <c r="R185" s="13"/>
      <c r="S185" s="13"/>
      <c r="T185" s="13"/>
      <c r="U185" s="13"/>
      <c r="V185" s="13"/>
      <c r="W185" s="13"/>
      <c r="AF185" s="36"/>
      <c r="AG185" s="38"/>
    </row>
    <row r="186" spans="7:33" x14ac:dyDescent="0.25">
      <c r="G186" s="13"/>
      <c r="H186" s="31"/>
      <c r="I186" s="13"/>
      <c r="J186" s="13"/>
      <c r="K186" s="13"/>
      <c r="L186" s="13"/>
      <c r="M186" s="13"/>
      <c r="N186" s="13"/>
      <c r="O186" s="13"/>
      <c r="P186" s="13"/>
      <c r="Q186" s="13"/>
      <c r="R186" s="13"/>
      <c r="S186" s="13"/>
      <c r="T186" s="13"/>
      <c r="U186" s="13"/>
      <c r="V186" s="13"/>
      <c r="W186" s="13"/>
      <c r="AF186" s="36"/>
      <c r="AG186" s="38"/>
    </row>
    <row r="187" spans="7:33" x14ac:dyDescent="0.25">
      <c r="G187" s="13"/>
      <c r="H187" s="31"/>
      <c r="I187" s="13"/>
      <c r="J187" s="13"/>
      <c r="K187" s="13"/>
      <c r="L187" s="13"/>
      <c r="M187" s="13"/>
      <c r="N187" s="13"/>
      <c r="O187" s="13"/>
      <c r="P187" s="13"/>
      <c r="Q187" s="13"/>
      <c r="R187" s="13"/>
      <c r="S187" s="13"/>
      <c r="T187" s="13"/>
      <c r="U187" s="13"/>
      <c r="V187" s="13"/>
      <c r="W187" s="13"/>
      <c r="AF187" s="36"/>
      <c r="AG187" s="38"/>
    </row>
    <row r="188" spans="7:33" x14ac:dyDescent="0.25">
      <c r="G188" s="13"/>
      <c r="H188" s="31"/>
      <c r="I188" s="13"/>
      <c r="J188" s="13"/>
      <c r="K188" s="13"/>
      <c r="L188" s="13"/>
      <c r="M188" s="13"/>
      <c r="N188" s="13"/>
      <c r="O188" s="13"/>
      <c r="P188" s="13"/>
      <c r="Q188" s="13"/>
      <c r="R188" s="13"/>
      <c r="S188" s="13"/>
      <c r="T188" s="13"/>
      <c r="U188" s="13"/>
      <c r="V188" s="13"/>
      <c r="W188" s="13"/>
      <c r="AF188" s="36"/>
      <c r="AG188" s="38"/>
    </row>
    <row r="189" spans="7:33" x14ac:dyDescent="0.25">
      <c r="G189" s="13"/>
      <c r="H189" s="31"/>
      <c r="I189" s="13"/>
      <c r="J189" s="13"/>
      <c r="K189" s="13"/>
      <c r="L189" s="13"/>
      <c r="M189" s="13"/>
      <c r="N189" s="13"/>
      <c r="O189" s="13"/>
      <c r="P189" s="13"/>
      <c r="Q189" s="13"/>
      <c r="R189" s="13"/>
      <c r="S189" s="13"/>
      <c r="T189" s="13"/>
      <c r="U189" s="13"/>
      <c r="V189" s="13"/>
      <c r="W189" s="13"/>
      <c r="AF189" s="36"/>
      <c r="AG189" s="38"/>
    </row>
    <row r="190" spans="7:33" x14ac:dyDescent="0.25">
      <c r="G190" s="13"/>
      <c r="H190" s="31"/>
      <c r="I190" s="13"/>
      <c r="J190" s="13"/>
      <c r="K190" s="13"/>
      <c r="L190" s="13"/>
      <c r="M190" s="13"/>
      <c r="N190" s="13"/>
      <c r="O190" s="13"/>
      <c r="P190" s="13"/>
      <c r="Q190" s="13"/>
      <c r="R190" s="13"/>
      <c r="S190" s="13"/>
      <c r="T190" s="13"/>
      <c r="U190" s="13"/>
      <c r="V190" s="13"/>
      <c r="W190" s="13"/>
      <c r="AF190" s="36"/>
      <c r="AG190" s="38"/>
    </row>
    <row r="191" spans="7:33" x14ac:dyDescent="0.25">
      <c r="G191" s="13"/>
      <c r="H191" s="31"/>
      <c r="I191" s="13"/>
      <c r="J191" s="13"/>
      <c r="K191" s="13"/>
      <c r="L191" s="13"/>
      <c r="M191" s="13"/>
      <c r="N191" s="13"/>
      <c r="O191" s="13"/>
      <c r="P191" s="13"/>
      <c r="Q191" s="13"/>
      <c r="R191" s="13"/>
      <c r="S191" s="13"/>
      <c r="T191" s="13"/>
      <c r="U191" s="13"/>
      <c r="V191" s="13"/>
      <c r="W191" s="13"/>
      <c r="AF191" s="36"/>
      <c r="AG191" s="38"/>
    </row>
    <row r="192" spans="7:33" x14ac:dyDescent="0.25">
      <c r="G192" s="13"/>
      <c r="H192" s="31"/>
      <c r="I192" s="13"/>
      <c r="J192" s="13"/>
      <c r="K192" s="13"/>
      <c r="L192" s="13"/>
      <c r="M192" s="13"/>
      <c r="N192" s="13"/>
      <c r="O192" s="13"/>
      <c r="P192" s="13"/>
      <c r="Q192" s="13"/>
      <c r="R192" s="13"/>
      <c r="S192" s="13"/>
      <c r="T192" s="13"/>
      <c r="U192" s="13"/>
      <c r="V192" s="13"/>
      <c r="W192" s="13"/>
      <c r="AF192" s="36"/>
      <c r="AG192" s="38"/>
    </row>
    <row r="193" spans="7:33" x14ac:dyDescent="0.25">
      <c r="G193" s="13"/>
      <c r="H193" s="31"/>
      <c r="I193" s="13"/>
      <c r="J193" s="13"/>
      <c r="K193" s="13"/>
      <c r="L193" s="13"/>
      <c r="M193" s="13"/>
      <c r="N193" s="13"/>
      <c r="O193" s="13"/>
      <c r="P193" s="13"/>
      <c r="Q193" s="13"/>
      <c r="R193" s="13"/>
      <c r="S193" s="13"/>
      <c r="T193" s="13"/>
      <c r="U193" s="13"/>
      <c r="V193" s="13"/>
      <c r="W193" s="13"/>
      <c r="AF193" s="36"/>
      <c r="AG193" s="38"/>
    </row>
    <row r="194" spans="7:33" x14ac:dyDescent="0.25">
      <c r="G194" s="13"/>
      <c r="H194" s="31"/>
      <c r="I194" s="13"/>
      <c r="J194" s="13"/>
      <c r="K194" s="13"/>
      <c r="L194" s="13"/>
      <c r="M194" s="13"/>
      <c r="N194" s="13"/>
      <c r="O194" s="13"/>
      <c r="P194" s="13"/>
      <c r="Q194" s="13"/>
      <c r="R194" s="13"/>
      <c r="S194" s="13"/>
      <c r="T194" s="13"/>
      <c r="U194" s="13"/>
      <c r="V194" s="13"/>
      <c r="W194" s="13"/>
      <c r="AF194" s="36"/>
      <c r="AG194" s="38"/>
    </row>
    <row r="195" spans="7:33" x14ac:dyDescent="0.25">
      <c r="G195" s="13"/>
      <c r="H195" s="31"/>
      <c r="I195" s="13"/>
      <c r="J195" s="13"/>
      <c r="K195" s="13"/>
      <c r="L195" s="13"/>
      <c r="M195" s="13"/>
      <c r="N195" s="13"/>
      <c r="O195" s="13"/>
      <c r="P195" s="13"/>
      <c r="Q195" s="13"/>
      <c r="R195" s="13"/>
      <c r="S195" s="13"/>
      <c r="T195" s="13"/>
      <c r="U195" s="13"/>
      <c r="V195" s="13"/>
      <c r="W195" s="13"/>
      <c r="AF195" s="36"/>
      <c r="AG195" s="38"/>
    </row>
    <row r="196" spans="7:33" x14ac:dyDescent="0.25">
      <c r="G196" s="13"/>
      <c r="H196" s="31"/>
      <c r="I196" s="13"/>
      <c r="J196" s="13"/>
      <c r="K196" s="13"/>
      <c r="L196" s="13"/>
      <c r="M196" s="13"/>
      <c r="N196" s="13"/>
      <c r="O196" s="13"/>
      <c r="P196" s="13"/>
      <c r="Q196" s="13"/>
      <c r="R196" s="13"/>
      <c r="S196" s="13"/>
      <c r="T196" s="13"/>
      <c r="U196" s="13"/>
      <c r="V196" s="13"/>
      <c r="W196" s="13"/>
      <c r="AF196" s="36"/>
      <c r="AG196" s="38"/>
    </row>
    <row r="197" spans="7:33" x14ac:dyDescent="0.25">
      <c r="G197" s="13"/>
      <c r="H197" s="31"/>
      <c r="I197" s="13"/>
      <c r="J197" s="13"/>
      <c r="K197" s="13"/>
      <c r="L197" s="13"/>
      <c r="M197" s="13"/>
      <c r="N197" s="13"/>
      <c r="O197" s="13"/>
      <c r="P197" s="13"/>
      <c r="Q197" s="13"/>
      <c r="R197" s="13"/>
      <c r="S197" s="13"/>
      <c r="T197" s="13"/>
      <c r="U197" s="13"/>
      <c r="V197" s="13"/>
      <c r="W197" s="13"/>
      <c r="AF197" s="36"/>
      <c r="AG197" s="38"/>
    </row>
    <row r="198" spans="7:33" x14ac:dyDescent="0.25">
      <c r="G198" s="13"/>
      <c r="H198" s="31"/>
      <c r="I198" s="13"/>
      <c r="J198" s="13"/>
      <c r="K198" s="13"/>
      <c r="L198" s="13"/>
      <c r="M198" s="13"/>
      <c r="N198" s="13"/>
      <c r="O198" s="13"/>
      <c r="P198" s="13"/>
      <c r="Q198" s="13"/>
      <c r="R198" s="13"/>
      <c r="S198" s="13"/>
      <c r="T198" s="13"/>
      <c r="U198" s="13"/>
      <c r="V198" s="13"/>
      <c r="W198" s="13"/>
      <c r="AF198" s="36"/>
      <c r="AG198" s="38"/>
    </row>
    <row r="199" spans="7:33" x14ac:dyDescent="0.25">
      <c r="G199" s="13"/>
      <c r="H199" s="31"/>
      <c r="I199" s="13"/>
      <c r="J199" s="13"/>
      <c r="K199" s="13"/>
      <c r="L199" s="13"/>
      <c r="M199" s="13"/>
      <c r="N199" s="13"/>
      <c r="O199" s="13"/>
      <c r="P199" s="13"/>
      <c r="Q199" s="13"/>
      <c r="R199" s="13"/>
      <c r="S199" s="13"/>
      <c r="T199" s="13"/>
      <c r="U199" s="13"/>
      <c r="V199" s="13"/>
      <c r="W199" s="13"/>
      <c r="AF199" s="36"/>
      <c r="AG199" s="38"/>
    </row>
    <row r="200" spans="7:33" x14ac:dyDescent="0.25">
      <c r="G200" s="13"/>
      <c r="H200" s="31"/>
      <c r="I200" s="13"/>
      <c r="J200" s="13"/>
      <c r="K200" s="13"/>
      <c r="L200" s="13"/>
      <c r="M200" s="13"/>
      <c r="N200" s="13"/>
      <c r="O200" s="13"/>
      <c r="P200" s="13"/>
      <c r="Q200" s="13"/>
      <c r="R200" s="13"/>
      <c r="S200" s="13"/>
      <c r="T200" s="13"/>
      <c r="U200" s="13"/>
      <c r="V200" s="13"/>
      <c r="W200" s="13"/>
      <c r="AF200" s="36"/>
      <c r="AG200" s="38"/>
    </row>
    <row r="201" spans="7:33" x14ac:dyDescent="0.25">
      <c r="G201" s="13"/>
      <c r="H201" s="31"/>
      <c r="I201" s="13"/>
      <c r="J201" s="13"/>
      <c r="K201" s="13"/>
      <c r="L201" s="13"/>
      <c r="M201" s="13"/>
      <c r="N201" s="13"/>
      <c r="O201" s="13"/>
      <c r="P201" s="13"/>
      <c r="Q201" s="13"/>
      <c r="R201" s="13"/>
      <c r="S201" s="13"/>
      <c r="T201" s="13"/>
      <c r="U201" s="13"/>
      <c r="V201" s="13"/>
      <c r="W201" s="13"/>
      <c r="AF201" s="36"/>
      <c r="AG201" s="38"/>
    </row>
    <row r="202" spans="7:33" x14ac:dyDescent="0.25">
      <c r="G202" s="13"/>
      <c r="H202" s="31"/>
      <c r="I202" s="13"/>
      <c r="J202" s="13"/>
      <c r="K202" s="13"/>
      <c r="L202" s="13"/>
      <c r="M202" s="13"/>
      <c r="N202" s="13"/>
      <c r="O202" s="13"/>
      <c r="P202" s="13"/>
      <c r="Q202" s="13"/>
      <c r="R202" s="13"/>
      <c r="S202" s="13"/>
      <c r="T202" s="13"/>
      <c r="U202" s="13"/>
      <c r="V202" s="13"/>
      <c r="W202" s="13"/>
      <c r="AF202" s="36"/>
      <c r="AG202" s="38"/>
    </row>
    <row r="203" spans="7:33" x14ac:dyDescent="0.25">
      <c r="G203" s="13"/>
      <c r="H203" s="31"/>
      <c r="I203" s="13"/>
      <c r="J203" s="13"/>
      <c r="K203" s="13"/>
      <c r="L203" s="13"/>
      <c r="M203" s="13"/>
      <c r="N203" s="13"/>
      <c r="O203" s="13"/>
      <c r="P203" s="13"/>
      <c r="Q203" s="13"/>
      <c r="R203" s="13"/>
      <c r="S203" s="13"/>
      <c r="T203" s="13"/>
      <c r="U203" s="13"/>
      <c r="V203" s="13"/>
      <c r="W203" s="13"/>
      <c r="AF203" s="36"/>
      <c r="AG203" s="38"/>
    </row>
    <row r="204" spans="7:33" x14ac:dyDescent="0.25">
      <c r="G204" s="13"/>
      <c r="H204" s="31"/>
      <c r="I204" s="13"/>
      <c r="J204" s="13"/>
      <c r="K204" s="13"/>
      <c r="L204" s="13"/>
      <c r="M204" s="13"/>
      <c r="N204" s="13"/>
      <c r="O204" s="13"/>
      <c r="P204" s="13"/>
      <c r="Q204" s="13"/>
      <c r="R204" s="13"/>
      <c r="S204" s="13"/>
      <c r="T204" s="13"/>
      <c r="U204" s="13"/>
      <c r="V204" s="13"/>
      <c r="W204" s="13"/>
      <c r="AF204" s="36"/>
      <c r="AG204" s="38"/>
    </row>
    <row r="205" spans="7:33" x14ac:dyDescent="0.25">
      <c r="G205" s="13"/>
      <c r="H205" s="31"/>
      <c r="I205" s="13"/>
      <c r="J205" s="13"/>
      <c r="K205" s="13"/>
      <c r="L205" s="13"/>
      <c r="M205" s="13"/>
      <c r="N205" s="13"/>
      <c r="O205" s="13"/>
      <c r="P205" s="13"/>
      <c r="Q205" s="13"/>
      <c r="R205" s="13"/>
      <c r="S205" s="13"/>
      <c r="T205" s="13"/>
      <c r="U205" s="13"/>
      <c r="V205" s="13"/>
      <c r="W205" s="13"/>
      <c r="AF205" s="36"/>
      <c r="AG205" s="38"/>
    </row>
    <row r="206" spans="7:33" x14ac:dyDescent="0.25">
      <c r="G206" s="13"/>
      <c r="H206" s="31"/>
      <c r="I206" s="13"/>
      <c r="J206" s="13"/>
      <c r="K206" s="13"/>
      <c r="L206" s="13"/>
      <c r="M206" s="13"/>
      <c r="N206" s="13"/>
      <c r="O206" s="13"/>
      <c r="P206" s="13"/>
      <c r="Q206" s="13"/>
      <c r="R206" s="13"/>
      <c r="S206" s="13"/>
      <c r="T206" s="13"/>
      <c r="U206" s="13"/>
      <c r="V206" s="13"/>
      <c r="W206" s="13"/>
      <c r="AF206" s="36"/>
      <c r="AG206" s="38"/>
    </row>
    <row r="207" spans="7:33" x14ac:dyDescent="0.25">
      <c r="G207" s="13"/>
      <c r="H207" s="31"/>
      <c r="I207" s="13"/>
      <c r="J207" s="13"/>
      <c r="K207" s="13"/>
      <c r="L207" s="13"/>
      <c r="M207" s="13"/>
      <c r="N207" s="13"/>
      <c r="O207" s="13"/>
      <c r="P207" s="13"/>
      <c r="Q207" s="13"/>
      <c r="R207" s="13"/>
      <c r="S207" s="13"/>
      <c r="T207" s="13"/>
      <c r="U207" s="13"/>
      <c r="V207" s="13"/>
      <c r="W207" s="13"/>
      <c r="AF207" s="36"/>
      <c r="AG207" s="38"/>
    </row>
    <row r="208" spans="7:33" x14ac:dyDescent="0.25">
      <c r="G208" s="13"/>
      <c r="H208" s="31"/>
      <c r="I208" s="13"/>
      <c r="J208" s="13"/>
      <c r="K208" s="13"/>
      <c r="L208" s="13"/>
      <c r="M208" s="13"/>
      <c r="N208" s="13"/>
      <c r="O208" s="13"/>
      <c r="P208" s="13"/>
      <c r="Q208" s="13"/>
      <c r="R208" s="13"/>
      <c r="S208" s="13"/>
      <c r="T208" s="13"/>
      <c r="U208" s="13"/>
      <c r="V208" s="13"/>
      <c r="W208" s="13"/>
      <c r="AF208" s="36"/>
      <c r="AG208" s="38"/>
    </row>
    <row r="209" spans="7:33" x14ac:dyDescent="0.25">
      <c r="G209" s="13"/>
      <c r="H209" s="31"/>
      <c r="I209" s="13"/>
      <c r="J209" s="13"/>
      <c r="K209" s="13"/>
      <c r="L209" s="13"/>
      <c r="M209" s="13"/>
      <c r="N209" s="13"/>
      <c r="O209" s="13"/>
      <c r="P209" s="13"/>
      <c r="Q209" s="13"/>
      <c r="R209" s="13"/>
      <c r="S209" s="13"/>
      <c r="T209" s="13"/>
      <c r="U209" s="13"/>
      <c r="V209" s="13"/>
      <c r="W209" s="13"/>
      <c r="AF209" s="36"/>
      <c r="AG209" s="38"/>
    </row>
    <row r="210" spans="7:33" x14ac:dyDescent="0.25">
      <c r="G210" s="13"/>
      <c r="H210" s="31"/>
      <c r="I210" s="13"/>
      <c r="J210" s="13"/>
      <c r="K210" s="13"/>
      <c r="L210" s="13"/>
      <c r="M210" s="13"/>
      <c r="N210" s="13"/>
      <c r="O210" s="13"/>
      <c r="P210" s="13"/>
      <c r="Q210" s="13"/>
      <c r="R210" s="13"/>
      <c r="S210" s="13"/>
      <c r="T210" s="13"/>
      <c r="U210" s="13"/>
      <c r="V210" s="13"/>
      <c r="W210" s="13"/>
      <c r="AF210" s="36"/>
      <c r="AG210" s="38"/>
    </row>
    <row r="211" spans="7:33" x14ac:dyDescent="0.25">
      <c r="G211" s="13"/>
      <c r="H211" s="31"/>
      <c r="I211" s="13"/>
      <c r="J211" s="13"/>
      <c r="K211" s="13"/>
      <c r="L211" s="13"/>
      <c r="M211" s="13"/>
      <c r="N211" s="13"/>
      <c r="O211" s="13"/>
      <c r="P211" s="13"/>
      <c r="Q211" s="13"/>
      <c r="R211" s="13"/>
      <c r="S211" s="13"/>
      <c r="T211" s="13"/>
      <c r="U211" s="13"/>
      <c r="V211" s="13"/>
      <c r="W211" s="13"/>
      <c r="AF211" s="36"/>
      <c r="AG211" s="38"/>
    </row>
    <row r="212" spans="7:33" x14ac:dyDescent="0.25">
      <c r="G212" s="13"/>
      <c r="H212" s="31"/>
      <c r="I212" s="13"/>
      <c r="J212" s="13"/>
      <c r="K212" s="13"/>
      <c r="L212" s="13"/>
      <c r="M212" s="13"/>
      <c r="N212" s="13"/>
      <c r="O212" s="13"/>
      <c r="P212" s="13"/>
      <c r="Q212" s="13"/>
      <c r="R212" s="13"/>
      <c r="S212" s="13"/>
      <c r="T212" s="13"/>
      <c r="U212" s="13"/>
      <c r="V212" s="13"/>
      <c r="W212" s="13"/>
      <c r="AF212" s="36"/>
      <c r="AG212" s="38"/>
    </row>
    <row r="213" spans="7:33" x14ac:dyDescent="0.25">
      <c r="G213" s="13"/>
      <c r="H213" s="31"/>
      <c r="I213" s="13"/>
      <c r="J213" s="13"/>
      <c r="K213" s="13"/>
      <c r="L213" s="13"/>
      <c r="M213" s="13"/>
      <c r="N213" s="13"/>
      <c r="O213" s="13"/>
      <c r="P213" s="13"/>
      <c r="Q213" s="13"/>
      <c r="R213" s="13"/>
      <c r="S213" s="13"/>
      <c r="T213" s="13"/>
      <c r="U213" s="13"/>
      <c r="V213" s="13"/>
      <c r="W213" s="13"/>
      <c r="AF213" s="36"/>
      <c r="AG213" s="38"/>
    </row>
    <row r="214" spans="7:33" x14ac:dyDescent="0.25">
      <c r="G214" s="13"/>
      <c r="H214" s="31"/>
      <c r="I214" s="13"/>
      <c r="J214" s="13"/>
      <c r="K214" s="13"/>
      <c r="L214" s="13"/>
      <c r="M214" s="13"/>
      <c r="N214" s="13"/>
      <c r="O214" s="13"/>
      <c r="P214" s="13"/>
      <c r="Q214" s="13"/>
      <c r="R214" s="13"/>
      <c r="S214" s="13"/>
      <c r="T214" s="13"/>
      <c r="U214" s="13"/>
      <c r="V214" s="13"/>
      <c r="W214" s="13"/>
      <c r="AF214" s="40"/>
      <c r="AG214" s="38"/>
    </row>
    <row r="215" spans="7:33" x14ac:dyDescent="0.25">
      <c r="G215" s="13"/>
      <c r="H215" s="31"/>
      <c r="I215" s="13"/>
      <c r="J215" s="13"/>
      <c r="K215" s="13"/>
      <c r="L215" s="13"/>
      <c r="M215" s="13"/>
      <c r="N215" s="13"/>
      <c r="O215" s="13"/>
      <c r="P215" s="13"/>
      <c r="Q215" s="13"/>
      <c r="R215" s="13"/>
      <c r="S215" s="13"/>
      <c r="T215" s="13"/>
      <c r="U215" s="13"/>
      <c r="V215" s="13"/>
      <c r="W215" s="13"/>
      <c r="AF215" s="36"/>
      <c r="AG215" s="38"/>
    </row>
    <row r="216" spans="7:33" x14ac:dyDescent="0.25">
      <c r="G216" s="13"/>
      <c r="H216" s="31"/>
      <c r="I216" s="13"/>
      <c r="J216" s="13"/>
      <c r="K216" s="13"/>
      <c r="L216" s="13"/>
      <c r="M216" s="13"/>
      <c r="N216" s="13"/>
      <c r="O216" s="13"/>
      <c r="P216" s="13"/>
      <c r="Q216" s="13"/>
      <c r="R216" s="13"/>
      <c r="S216" s="13"/>
      <c r="T216" s="13"/>
      <c r="U216" s="13"/>
      <c r="V216" s="13"/>
      <c r="W216" s="13"/>
      <c r="AF216" s="38"/>
      <c r="AG216" s="38"/>
    </row>
    <row r="217" spans="7:33" x14ac:dyDescent="0.25">
      <c r="G217" s="13"/>
      <c r="H217" s="31"/>
      <c r="I217" s="13"/>
      <c r="J217" s="13"/>
      <c r="K217" s="13"/>
      <c r="L217" s="13"/>
      <c r="M217" s="13"/>
      <c r="N217" s="13"/>
      <c r="O217" s="13"/>
      <c r="P217" s="13"/>
      <c r="Q217" s="13"/>
      <c r="R217" s="13"/>
      <c r="S217" s="13"/>
      <c r="T217" s="13"/>
      <c r="U217" s="13"/>
      <c r="V217" s="13"/>
      <c r="W217" s="13"/>
      <c r="AF217" s="33"/>
      <c r="AG217" s="33"/>
    </row>
    <row r="218" spans="7:33" x14ac:dyDescent="0.25">
      <c r="G218" s="13"/>
      <c r="H218" s="31"/>
      <c r="I218" s="13"/>
      <c r="J218" s="13"/>
      <c r="K218" s="13"/>
      <c r="L218" s="13"/>
      <c r="M218" s="13"/>
      <c r="N218" s="13"/>
      <c r="O218" s="13"/>
      <c r="P218" s="13"/>
      <c r="Q218" s="13"/>
      <c r="R218" s="13"/>
      <c r="S218" s="13"/>
      <c r="T218" s="13"/>
      <c r="U218" s="13"/>
      <c r="V218" s="13"/>
      <c r="W218" s="13"/>
      <c r="AF218" s="38"/>
      <c r="AG218" s="38"/>
    </row>
    <row r="219" spans="7:33" x14ac:dyDescent="0.25">
      <c r="G219" s="13"/>
      <c r="H219" s="31"/>
      <c r="I219" s="13"/>
      <c r="J219" s="13"/>
      <c r="K219" s="13"/>
      <c r="L219" s="13"/>
      <c r="M219" s="13"/>
      <c r="N219" s="13"/>
      <c r="O219" s="13"/>
      <c r="P219" s="13"/>
      <c r="Q219" s="13"/>
      <c r="R219" s="13"/>
      <c r="S219" s="13"/>
      <c r="T219" s="13"/>
      <c r="U219" s="13"/>
      <c r="V219" s="13"/>
      <c r="W219" s="13"/>
      <c r="AF219" s="38"/>
      <c r="AG219" s="38"/>
    </row>
    <row r="220" spans="7:33" x14ac:dyDescent="0.25">
      <c r="G220" s="13"/>
      <c r="H220" s="31"/>
      <c r="I220" s="13"/>
      <c r="J220" s="13"/>
      <c r="K220" s="13"/>
      <c r="L220" s="13"/>
      <c r="M220" s="13"/>
      <c r="N220" s="13"/>
      <c r="O220" s="13"/>
      <c r="P220" s="13"/>
      <c r="Q220" s="13"/>
      <c r="R220" s="13"/>
      <c r="S220" s="13"/>
      <c r="T220" s="13"/>
      <c r="U220" s="13"/>
      <c r="V220" s="13"/>
      <c r="W220" s="13"/>
    </row>
    <row r="221" spans="7:33" x14ac:dyDescent="0.25">
      <c r="G221" s="13"/>
      <c r="H221" s="31"/>
      <c r="I221" s="13"/>
      <c r="J221" s="13"/>
      <c r="K221" s="13"/>
      <c r="L221" s="13"/>
      <c r="M221" s="13"/>
      <c r="N221" s="13"/>
      <c r="O221" s="13"/>
      <c r="P221" s="13"/>
      <c r="Q221" s="13"/>
      <c r="R221" s="13"/>
      <c r="S221" s="13"/>
      <c r="T221" s="13"/>
      <c r="U221" s="13"/>
      <c r="V221" s="13"/>
      <c r="W221" s="13"/>
    </row>
    <row r="222" spans="7:33" x14ac:dyDescent="0.25">
      <c r="G222" s="13"/>
      <c r="H222" s="31"/>
      <c r="I222" s="13"/>
      <c r="J222" s="13"/>
      <c r="K222" s="13"/>
      <c r="L222" s="13"/>
      <c r="M222" s="13"/>
      <c r="N222" s="13"/>
      <c r="O222" s="13"/>
      <c r="P222" s="13"/>
      <c r="Q222" s="13"/>
      <c r="R222" s="13"/>
      <c r="S222" s="13"/>
      <c r="T222" s="13"/>
      <c r="U222" s="13"/>
      <c r="V222" s="13"/>
      <c r="W222" s="13"/>
    </row>
    <row r="223" spans="7:33" x14ac:dyDescent="0.25">
      <c r="G223" s="13"/>
      <c r="H223" s="31"/>
      <c r="I223" s="13"/>
      <c r="J223" s="13"/>
      <c r="K223" s="13"/>
      <c r="L223" s="13"/>
      <c r="M223" s="13"/>
      <c r="N223" s="13"/>
      <c r="O223" s="13"/>
      <c r="P223" s="13"/>
      <c r="Q223" s="13"/>
      <c r="R223" s="13"/>
      <c r="S223" s="13"/>
      <c r="T223" s="13"/>
      <c r="U223" s="13"/>
      <c r="V223" s="13"/>
      <c r="W223" s="13"/>
    </row>
    <row r="224" spans="7:33" x14ac:dyDescent="0.25">
      <c r="G224" s="13"/>
      <c r="H224" s="31"/>
      <c r="I224" s="13"/>
      <c r="J224" s="13"/>
      <c r="K224" s="13"/>
      <c r="L224" s="13"/>
      <c r="M224" s="13"/>
      <c r="N224" s="13"/>
      <c r="O224" s="13"/>
      <c r="P224" s="13"/>
      <c r="Q224" s="13"/>
      <c r="R224" s="13"/>
      <c r="S224" s="13"/>
      <c r="T224" s="13"/>
      <c r="U224" s="13"/>
      <c r="V224" s="13"/>
      <c r="W224" s="13"/>
    </row>
    <row r="225" spans="7:24" x14ac:dyDescent="0.25">
      <c r="G225" s="13"/>
      <c r="H225" s="31"/>
      <c r="I225" s="13"/>
      <c r="J225" s="13"/>
      <c r="K225" s="13"/>
      <c r="L225" s="13"/>
      <c r="M225" s="13"/>
      <c r="N225" s="13"/>
      <c r="O225" s="13"/>
      <c r="P225" s="13"/>
      <c r="Q225" s="13"/>
      <c r="R225" s="13"/>
      <c r="S225" s="13"/>
      <c r="T225" s="13"/>
      <c r="U225" s="13"/>
      <c r="V225" s="13"/>
      <c r="W225" s="13"/>
    </row>
    <row r="226" spans="7:24" x14ac:dyDescent="0.25">
      <c r="G226" s="13"/>
      <c r="H226" s="31"/>
      <c r="I226" s="13"/>
      <c r="J226" s="13"/>
      <c r="K226" s="13"/>
      <c r="L226" s="13"/>
      <c r="M226" s="13"/>
      <c r="N226" s="13"/>
      <c r="O226" s="13"/>
      <c r="P226" s="13"/>
      <c r="Q226" s="13"/>
      <c r="R226" s="13"/>
      <c r="S226" s="13"/>
      <c r="T226" s="13"/>
      <c r="U226" s="13"/>
      <c r="V226" s="13"/>
      <c r="W226" s="13"/>
    </row>
    <row r="227" spans="7:24" x14ac:dyDescent="0.25">
      <c r="G227" s="13"/>
      <c r="H227" s="31"/>
      <c r="I227" s="13"/>
      <c r="J227" s="13"/>
      <c r="K227" s="13"/>
      <c r="L227" s="13"/>
      <c r="M227" s="13"/>
      <c r="N227" s="13"/>
      <c r="O227" s="13"/>
      <c r="P227" s="13"/>
      <c r="Q227" s="13"/>
      <c r="R227" s="13"/>
      <c r="S227" s="13"/>
      <c r="T227" s="13"/>
      <c r="U227" s="13"/>
      <c r="V227" s="13"/>
      <c r="W227" s="13"/>
    </row>
    <row r="228" spans="7:24" x14ac:dyDescent="0.25">
      <c r="G228" s="13"/>
      <c r="H228" s="31"/>
      <c r="I228" s="13"/>
      <c r="J228" s="13"/>
      <c r="K228" s="13"/>
      <c r="L228" s="13"/>
      <c r="M228" s="13"/>
      <c r="N228" s="13"/>
      <c r="O228" s="13"/>
      <c r="P228" s="13"/>
      <c r="Q228" s="13"/>
      <c r="R228" s="13"/>
      <c r="S228" s="13"/>
      <c r="T228" s="13"/>
      <c r="U228" s="13"/>
      <c r="V228" s="13"/>
      <c r="W228" s="13"/>
    </row>
    <row r="229" spans="7:24" x14ac:dyDescent="0.25">
      <c r="G229" s="13"/>
      <c r="H229" s="31"/>
      <c r="I229" s="13"/>
      <c r="J229" s="13"/>
      <c r="K229" s="13"/>
      <c r="L229" s="13"/>
      <c r="M229" s="13"/>
      <c r="N229" s="13"/>
      <c r="O229" s="13"/>
      <c r="P229" s="13"/>
      <c r="Q229" s="13"/>
      <c r="R229" s="13"/>
      <c r="S229" s="13"/>
      <c r="T229" s="13"/>
      <c r="U229" s="13"/>
      <c r="V229" s="13"/>
      <c r="W229" s="13"/>
    </row>
    <row r="230" spans="7:24" x14ac:dyDescent="0.25">
      <c r="G230" s="13"/>
      <c r="H230" s="31"/>
      <c r="I230" s="13"/>
      <c r="J230" s="13"/>
      <c r="K230" s="13"/>
      <c r="L230" s="13"/>
      <c r="M230" s="13"/>
      <c r="N230" s="13"/>
      <c r="O230" s="13"/>
      <c r="P230" s="13"/>
      <c r="Q230" s="13"/>
      <c r="R230" s="13"/>
      <c r="S230" s="13"/>
      <c r="T230" s="13"/>
      <c r="U230" s="13"/>
      <c r="V230" s="13"/>
      <c r="W230" s="13"/>
    </row>
    <row r="231" spans="7:24" x14ac:dyDescent="0.25">
      <c r="G231" s="13"/>
      <c r="H231" s="31"/>
      <c r="I231" s="13"/>
      <c r="J231" s="13"/>
      <c r="K231" s="13"/>
      <c r="L231" s="13"/>
      <c r="M231" s="13"/>
      <c r="N231" s="13"/>
      <c r="O231" s="13"/>
      <c r="P231" s="13"/>
      <c r="Q231" s="13"/>
      <c r="R231" s="13"/>
      <c r="S231" s="13"/>
      <c r="T231" s="13"/>
      <c r="U231" s="13"/>
      <c r="V231" s="13"/>
      <c r="W231" s="13"/>
    </row>
    <row r="232" spans="7:24" x14ac:dyDescent="0.25">
      <c r="G232" s="13"/>
      <c r="H232" s="31"/>
      <c r="I232" s="13"/>
      <c r="J232" s="13"/>
      <c r="K232" s="13"/>
      <c r="L232" s="13"/>
      <c r="M232" s="13"/>
      <c r="N232" s="13"/>
      <c r="O232" s="13"/>
      <c r="P232" s="13"/>
      <c r="Q232" s="13"/>
      <c r="R232" s="13"/>
      <c r="S232" s="13"/>
      <c r="T232" s="13"/>
      <c r="U232" s="13"/>
      <c r="V232" s="13"/>
      <c r="W232" s="13"/>
    </row>
    <row r="233" spans="7:24" x14ac:dyDescent="0.25">
      <c r="G233" s="13"/>
      <c r="H233" s="31"/>
      <c r="I233" s="13"/>
      <c r="J233" s="13"/>
      <c r="K233" s="13"/>
      <c r="L233" s="13"/>
      <c r="M233" s="13"/>
      <c r="N233" s="13"/>
      <c r="O233" s="13"/>
      <c r="P233" s="13"/>
      <c r="Q233" s="13"/>
      <c r="R233" s="13"/>
      <c r="S233" s="13"/>
      <c r="T233" s="13"/>
      <c r="U233" s="13"/>
      <c r="V233" s="13"/>
      <c r="W233" s="13"/>
    </row>
    <row r="234" spans="7:24" x14ac:dyDescent="0.25">
      <c r="G234" s="13"/>
      <c r="H234" s="31"/>
      <c r="I234" s="13"/>
      <c r="J234" s="13"/>
      <c r="K234" s="13"/>
      <c r="L234" s="13"/>
      <c r="M234" s="13"/>
      <c r="N234" s="13"/>
      <c r="O234" s="13"/>
      <c r="P234" s="13"/>
      <c r="Q234" s="13"/>
      <c r="R234" s="13"/>
      <c r="S234" s="13"/>
      <c r="T234" s="13"/>
      <c r="U234" s="13"/>
      <c r="V234" s="13"/>
      <c r="W234" s="13"/>
    </row>
    <row r="235" spans="7:24" x14ac:dyDescent="0.25">
      <c r="G235" s="13"/>
      <c r="H235" s="31"/>
      <c r="I235" s="13"/>
      <c r="J235" s="13"/>
      <c r="K235" s="13"/>
      <c r="L235" s="13"/>
      <c r="M235" s="13"/>
      <c r="N235" s="13"/>
      <c r="O235" s="13"/>
      <c r="P235" s="13"/>
      <c r="Q235" s="13"/>
      <c r="R235" s="13"/>
      <c r="S235" s="13"/>
      <c r="T235" s="13"/>
      <c r="U235" s="13"/>
      <c r="V235" s="13"/>
      <c r="W235" s="13"/>
      <c r="X235" s="13"/>
    </row>
    <row r="236" spans="7:24" x14ac:dyDescent="0.25">
      <c r="G236" s="13"/>
      <c r="H236" s="31"/>
      <c r="I236" s="13"/>
      <c r="J236" s="13"/>
      <c r="K236" s="13"/>
      <c r="L236" s="13"/>
      <c r="M236" s="13"/>
      <c r="N236" s="13"/>
      <c r="O236" s="13"/>
      <c r="P236" s="13"/>
      <c r="Q236" s="13"/>
      <c r="R236" s="13"/>
      <c r="S236" s="13"/>
      <c r="T236" s="13"/>
      <c r="U236" s="13"/>
      <c r="V236" s="13"/>
      <c r="W236" s="13"/>
      <c r="X236" s="13"/>
    </row>
    <row r="237" spans="7:24" x14ac:dyDescent="0.25">
      <c r="G237" s="13"/>
      <c r="H237" s="31"/>
      <c r="I237" s="13"/>
      <c r="J237" s="13"/>
      <c r="K237" s="13"/>
      <c r="L237" s="13"/>
      <c r="M237" s="13"/>
      <c r="N237" s="13"/>
      <c r="O237" s="13"/>
      <c r="P237" s="13"/>
      <c r="Q237" s="13"/>
      <c r="R237" s="13"/>
      <c r="S237" s="13"/>
      <c r="T237" s="13"/>
      <c r="U237" s="13"/>
      <c r="V237" s="13"/>
      <c r="W237" s="13"/>
      <c r="X237" s="13"/>
    </row>
    <row r="238" spans="7:24" x14ac:dyDescent="0.25">
      <c r="G238" s="13"/>
      <c r="H238" s="31"/>
      <c r="I238" s="13"/>
      <c r="J238" s="13"/>
      <c r="K238" s="13"/>
      <c r="L238" s="13"/>
      <c r="M238" s="13"/>
      <c r="N238" s="13"/>
      <c r="O238" s="13"/>
      <c r="P238" s="13"/>
      <c r="Q238" s="13"/>
      <c r="R238" s="13"/>
      <c r="S238" s="13"/>
      <c r="T238" s="13"/>
      <c r="U238" s="13"/>
      <c r="V238" s="13"/>
      <c r="W238" s="13"/>
      <c r="X238" s="13"/>
    </row>
    <row r="239" spans="7:24" x14ac:dyDescent="0.25">
      <c r="G239" s="13"/>
      <c r="H239" s="31"/>
      <c r="I239" s="13"/>
      <c r="J239" s="13"/>
      <c r="K239" s="13"/>
      <c r="L239" s="13"/>
      <c r="M239" s="13"/>
      <c r="N239" s="13"/>
      <c r="O239" s="13"/>
      <c r="P239" s="13"/>
      <c r="Q239" s="13"/>
      <c r="R239" s="13"/>
      <c r="S239" s="13"/>
      <c r="T239" s="13"/>
      <c r="U239" s="13"/>
      <c r="V239" s="13"/>
      <c r="W239" s="13"/>
      <c r="X239" s="13"/>
    </row>
    <row r="240" spans="7:24" x14ac:dyDescent="0.25">
      <c r="G240" s="13"/>
      <c r="H240" s="31"/>
      <c r="I240" s="13"/>
      <c r="J240" s="13"/>
      <c r="K240" s="13"/>
      <c r="L240" s="13"/>
      <c r="M240" s="13"/>
      <c r="N240" s="13"/>
      <c r="O240" s="13"/>
      <c r="P240" s="13"/>
      <c r="Q240" s="13"/>
      <c r="R240" s="13"/>
      <c r="S240" s="13"/>
      <c r="T240" s="13"/>
      <c r="U240" s="13"/>
      <c r="V240" s="13"/>
      <c r="W240" s="13"/>
      <c r="X240" s="13"/>
    </row>
    <row r="241" spans="7:24" x14ac:dyDescent="0.25">
      <c r="G241" s="13"/>
      <c r="H241" s="31"/>
      <c r="I241" s="13"/>
      <c r="J241" s="13"/>
      <c r="K241" s="13"/>
      <c r="L241" s="13"/>
      <c r="M241" s="13"/>
      <c r="N241" s="13"/>
      <c r="O241" s="13"/>
      <c r="P241" s="13"/>
      <c r="Q241" s="13"/>
      <c r="R241" s="13"/>
      <c r="S241" s="13"/>
      <c r="T241" s="13"/>
      <c r="U241" s="13"/>
      <c r="V241" s="13"/>
      <c r="W241" s="13"/>
      <c r="X241" s="13"/>
    </row>
    <row r="242" spans="7:24" x14ac:dyDescent="0.25">
      <c r="G242" s="13"/>
      <c r="H242" s="31"/>
      <c r="I242" s="13"/>
      <c r="J242" s="13"/>
      <c r="K242" s="13"/>
      <c r="L242" s="13"/>
      <c r="M242" s="13"/>
      <c r="N242" s="13"/>
      <c r="O242" s="13"/>
      <c r="P242" s="13"/>
      <c r="Q242" s="13"/>
      <c r="R242" s="13"/>
      <c r="S242" s="13"/>
      <c r="T242" s="13"/>
      <c r="U242" s="13"/>
      <c r="V242" s="13"/>
      <c r="W242" s="13"/>
      <c r="X242" s="13"/>
    </row>
    <row r="243" spans="7:24" x14ac:dyDescent="0.25">
      <c r="G243" s="13"/>
      <c r="H243" s="31"/>
      <c r="I243" s="13"/>
      <c r="J243" s="13"/>
      <c r="K243" s="13"/>
      <c r="L243" s="13"/>
      <c r="M243" s="13"/>
      <c r="N243" s="13"/>
      <c r="O243" s="13"/>
      <c r="P243" s="13"/>
      <c r="Q243" s="13"/>
      <c r="R243" s="13"/>
      <c r="S243" s="13"/>
      <c r="T243" s="13"/>
      <c r="U243" s="13"/>
      <c r="V243" s="13"/>
      <c r="W243" s="13"/>
      <c r="X243" s="13"/>
    </row>
    <row r="244" spans="7:24" x14ac:dyDescent="0.25">
      <c r="G244" s="13"/>
      <c r="H244" s="31"/>
      <c r="I244" s="13"/>
      <c r="J244" s="13"/>
      <c r="K244" s="13"/>
      <c r="L244" s="13"/>
      <c r="M244" s="13"/>
      <c r="N244" s="13"/>
      <c r="O244" s="13"/>
      <c r="P244" s="13"/>
      <c r="Q244" s="13"/>
      <c r="R244" s="13"/>
      <c r="S244" s="13"/>
      <c r="T244" s="13"/>
      <c r="U244" s="13"/>
      <c r="V244" s="13"/>
      <c r="W244" s="13"/>
      <c r="X244" s="13"/>
    </row>
    <row r="245" spans="7:24" x14ac:dyDescent="0.25">
      <c r="G245" s="13"/>
      <c r="H245" s="31"/>
      <c r="I245" s="13"/>
      <c r="J245" s="13"/>
      <c r="K245" s="13"/>
      <c r="L245" s="13"/>
      <c r="M245" s="13"/>
      <c r="N245" s="13"/>
      <c r="O245" s="13"/>
      <c r="P245" s="13"/>
      <c r="Q245" s="13"/>
      <c r="R245" s="13"/>
      <c r="S245" s="13"/>
      <c r="T245" s="13"/>
      <c r="U245" s="13"/>
      <c r="V245" s="13"/>
      <c r="W245" s="13"/>
      <c r="X245" s="13"/>
    </row>
    <row r="246" spans="7:24" x14ac:dyDescent="0.25">
      <c r="G246" s="13"/>
      <c r="H246" s="31"/>
      <c r="I246" s="13"/>
      <c r="J246" s="13"/>
      <c r="K246" s="13"/>
      <c r="L246" s="13"/>
      <c r="M246" s="13"/>
      <c r="N246" s="13"/>
      <c r="O246" s="13"/>
      <c r="P246" s="13"/>
      <c r="Q246" s="13"/>
      <c r="R246" s="13"/>
      <c r="S246" s="13"/>
      <c r="T246" s="13"/>
      <c r="U246" s="13"/>
      <c r="V246" s="13"/>
      <c r="W246" s="13"/>
      <c r="X246" s="13"/>
    </row>
    <row r="247" spans="7:24" x14ac:dyDescent="0.25">
      <c r="G247" s="13"/>
      <c r="H247" s="31"/>
      <c r="I247" s="13"/>
      <c r="J247" s="13"/>
      <c r="K247" s="13"/>
      <c r="L247" s="13"/>
      <c r="M247" s="13"/>
      <c r="N247" s="13"/>
      <c r="O247" s="13"/>
      <c r="P247" s="13"/>
      <c r="Q247" s="13"/>
      <c r="R247" s="13"/>
      <c r="S247" s="13"/>
      <c r="T247" s="13"/>
      <c r="U247" s="13"/>
      <c r="V247" s="13"/>
      <c r="W247" s="13"/>
      <c r="X247" s="13"/>
    </row>
    <row r="248" spans="7:24" x14ac:dyDescent="0.25">
      <c r="G248" s="13"/>
      <c r="H248" s="31"/>
      <c r="I248" s="13"/>
      <c r="J248" s="13"/>
      <c r="K248" s="13"/>
      <c r="L248" s="13"/>
      <c r="M248" s="13"/>
      <c r="N248" s="13"/>
      <c r="O248" s="13"/>
      <c r="P248" s="13"/>
      <c r="Q248" s="13"/>
      <c r="R248" s="13"/>
      <c r="S248" s="13"/>
      <c r="T248" s="13"/>
      <c r="U248" s="13"/>
      <c r="V248" s="13"/>
      <c r="W248" s="13"/>
      <c r="X248" s="13"/>
    </row>
    <row r="249" spans="7:24" x14ac:dyDescent="0.25">
      <c r="G249" s="13"/>
      <c r="H249" s="31"/>
      <c r="I249" s="13"/>
      <c r="J249" s="13"/>
      <c r="K249" s="13"/>
      <c r="L249" s="13"/>
      <c r="M249" s="13"/>
      <c r="N249" s="13"/>
      <c r="O249" s="13"/>
      <c r="P249" s="13"/>
      <c r="Q249" s="13"/>
      <c r="R249" s="13"/>
      <c r="S249" s="13"/>
      <c r="T249" s="13"/>
      <c r="U249" s="13"/>
      <c r="V249" s="13"/>
      <c r="W249" s="13"/>
      <c r="X249" s="13"/>
    </row>
    <row r="250" spans="7:24" x14ac:dyDescent="0.25">
      <c r="G250" s="13"/>
      <c r="H250" s="31"/>
      <c r="I250" s="13"/>
      <c r="J250" s="13"/>
      <c r="K250" s="13"/>
      <c r="L250" s="13"/>
      <c r="M250" s="13"/>
      <c r="N250" s="13"/>
      <c r="O250" s="13"/>
      <c r="P250" s="13"/>
      <c r="Q250" s="13"/>
      <c r="R250" s="13"/>
      <c r="S250" s="13"/>
      <c r="T250" s="13"/>
      <c r="U250" s="13"/>
      <c r="V250" s="13"/>
      <c r="W250" s="13"/>
      <c r="X250" s="13"/>
    </row>
    <row r="251" spans="7:24" x14ac:dyDescent="0.25">
      <c r="G251" s="13"/>
      <c r="H251" s="31"/>
      <c r="I251" s="13"/>
      <c r="J251" s="13"/>
      <c r="K251" s="13"/>
      <c r="L251" s="13"/>
      <c r="M251" s="13"/>
      <c r="N251" s="13"/>
      <c r="O251" s="13"/>
      <c r="P251" s="13"/>
      <c r="Q251" s="13"/>
      <c r="R251" s="13"/>
      <c r="S251" s="13"/>
      <c r="T251" s="13"/>
      <c r="U251" s="13"/>
      <c r="V251" s="13"/>
      <c r="W251" s="13"/>
      <c r="X251" s="13"/>
    </row>
    <row r="252" spans="7:24" x14ac:dyDescent="0.25">
      <c r="G252" s="13"/>
      <c r="H252" s="31"/>
      <c r="I252" s="13"/>
      <c r="J252" s="13"/>
      <c r="K252" s="13"/>
      <c r="L252" s="13"/>
      <c r="M252" s="13"/>
      <c r="N252" s="13"/>
      <c r="O252" s="13"/>
      <c r="P252" s="13"/>
      <c r="Q252" s="13"/>
      <c r="R252" s="13"/>
      <c r="S252" s="13"/>
      <c r="T252" s="13"/>
      <c r="U252" s="13"/>
      <c r="V252" s="13"/>
      <c r="W252" s="13"/>
      <c r="X252" s="13"/>
    </row>
    <row r="253" spans="7:24" x14ac:dyDescent="0.25">
      <c r="G253" s="13"/>
      <c r="H253" s="31"/>
      <c r="I253" s="13"/>
      <c r="J253" s="13"/>
      <c r="K253" s="13"/>
      <c r="L253" s="13"/>
      <c r="M253" s="13"/>
      <c r="N253" s="13"/>
      <c r="O253" s="13"/>
      <c r="P253" s="13"/>
      <c r="Q253" s="13"/>
      <c r="R253" s="13"/>
      <c r="S253" s="13"/>
      <c r="T253" s="13"/>
      <c r="U253" s="13"/>
      <c r="V253" s="13"/>
      <c r="W253" s="13"/>
      <c r="X253" s="13"/>
    </row>
    <row r="254" spans="7:24" x14ac:dyDescent="0.25">
      <c r="G254" s="13"/>
      <c r="H254" s="31"/>
      <c r="I254" s="13"/>
      <c r="J254" s="13"/>
      <c r="K254" s="13"/>
      <c r="L254" s="13"/>
      <c r="M254" s="13"/>
      <c r="N254" s="13"/>
      <c r="O254" s="13"/>
      <c r="P254" s="13"/>
      <c r="Q254" s="13"/>
      <c r="R254" s="13"/>
      <c r="S254" s="13"/>
      <c r="T254" s="13"/>
      <c r="U254" s="13"/>
      <c r="V254" s="13"/>
      <c r="W254" s="13"/>
      <c r="X254" s="13"/>
    </row>
    <row r="255" spans="7:24" x14ac:dyDescent="0.25">
      <c r="G255" s="13"/>
      <c r="H255" s="31"/>
      <c r="I255" s="13"/>
      <c r="J255" s="13"/>
      <c r="K255" s="13"/>
      <c r="L255" s="13"/>
      <c r="M255" s="13"/>
      <c r="N255" s="13"/>
      <c r="O255" s="13"/>
      <c r="P255" s="13"/>
      <c r="Q255" s="13"/>
      <c r="R255" s="13"/>
      <c r="S255" s="13"/>
      <c r="T255" s="13"/>
      <c r="U255" s="13"/>
      <c r="V255" s="13"/>
      <c r="W255" s="13"/>
      <c r="X255" s="13"/>
    </row>
    <row r="256" spans="7:24" x14ac:dyDescent="0.25">
      <c r="G256" s="13"/>
      <c r="H256" s="31"/>
      <c r="I256" s="13"/>
      <c r="J256" s="13"/>
      <c r="K256" s="13"/>
      <c r="L256" s="13"/>
      <c r="M256" s="13"/>
      <c r="N256" s="13"/>
      <c r="O256" s="13"/>
      <c r="P256" s="13"/>
      <c r="Q256" s="13"/>
      <c r="R256" s="13"/>
      <c r="S256" s="13"/>
      <c r="T256" s="13"/>
      <c r="U256" s="13"/>
      <c r="V256" s="13"/>
      <c r="W256" s="13"/>
      <c r="X256" s="13"/>
    </row>
    <row r="257" spans="7:24" x14ac:dyDescent="0.25">
      <c r="G257" s="13"/>
      <c r="H257" s="31"/>
      <c r="I257" s="13"/>
      <c r="J257" s="13"/>
      <c r="K257" s="13"/>
      <c r="L257" s="13"/>
      <c r="M257" s="13"/>
      <c r="N257" s="13"/>
      <c r="O257" s="13"/>
      <c r="P257" s="13"/>
      <c r="Q257" s="13"/>
      <c r="R257" s="13"/>
      <c r="S257" s="13"/>
      <c r="T257" s="13"/>
      <c r="U257" s="13"/>
      <c r="V257" s="13"/>
      <c r="W257" s="13"/>
      <c r="X257" s="13"/>
    </row>
    <row r="258" spans="7:24" x14ac:dyDescent="0.25">
      <c r="G258" s="13"/>
      <c r="H258" s="31"/>
      <c r="I258" s="13"/>
      <c r="J258" s="13"/>
      <c r="K258" s="13"/>
      <c r="L258" s="13"/>
      <c r="M258" s="13"/>
      <c r="N258" s="13"/>
      <c r="O258" s="13"/>
      <c r="P258" s="13"/>
      <c r="Q258" s="13"/>
      <c r="R258" s="13"/>
      <c r="S258" s="13"/>
      <c r="T258" s="13"/>
      <c r="U258" s="13"/>
      <c r="V258" s="13"/>
      <c r="W258" s="13"/>
      <c r="X258" s="13"/>
    </row>
    <row r="259" spans="7:24" x14ac:dyDescent="0.25">
      <c r="G259" s="13"/>
      <c r="H259" s="31"/>
      <c r="I259" s="13"/>
      <c r="J259" s="13"/>
      <c r="K259" s="13"/>
      <c r="L259" s="13"/>
      <c r="M259" s="13"/>
      <c r="N259" s="13"/>
      <c r="O259" s="13"/>
      <c r="P259" s="13"/>
      <c r="Q259" s="13"/>
      <c r="R259" s="13"/>
      <c r="S259" s="13"/>
      <c r="T259" s="13"/>
      <c r="U259" s="13"/>
      <c r="V259" s="13"/>
      <c r="W259" s="13"/>
      <c r="X259" s="13"/>
    </row>
    <row r="260" spans="7:24" x14ac:dyDescent="0.25">
      <c r="G260" s="13"/>
      <c r="H260" s="31"/>
      <c r="I260" s="13"/>
      <c r="J260" s="13"/>
      <c r="K260" s="13"/>
      <c r="L260" s="13"/>
      <c r="M260" s="13"/>
      <c r="N260" s="13"/>
      <c r="O260" s="13"/>
      <c r="P260" s="13"/>
      <c r="Q260" s="13"/>
      <c r="R260" s="13"/>
      <c r="S260" s="13"/>
      <c r="T260" s="13"/>
      <c r="U260" s="13"/>
      <c r="V260" s="13"/>
      <c r="W260" s="13"/>
      <c r="X260" s="13"/>
    </row>
    <row r="261" spans="7:24" x14ac:dyDescent="0.25">
      <c r="G261" s="13"/>
      <c r="H261" s="31"/>
      <c r="I261" s="13"/>
      <c r="J261" s="13"/>
      <c r="K261" s="13"/>
      <c r="L261" s="13"/>
      <c r="M261" s="13"/>
      <c r="N261" s="13"/>
      <c r="O261" s="13"/>
      <c r="P261" s="13"/>
      <c r="Q261" s="13"/>
      <c r="R261" s="13"/>
      <c r="S261" s="13"/>
      <c r="T261" s="13"/>
      <c r="U261" s="13"/>
      <c r="V261" s="13"/>
      <c r="W261" s="13"/>
      <c r="X261" s="13"/>
    </row>
    <row r="262" spans="7:24" x14ac:dyDescent="0.25">
      <c r="G262" s="13"/>
      <c r="H262" s="31"/>
      <c r="I262" s="13"/>
      <c r="J262" s="13"/>
      <c r="K262" s="13"/>
      <c r="L262" s="13"/>
      <c r="M262" s="13"/>
      <c r="N262" s="13"/>
      <c r="O262" s="13"/>
      <c r="P262" s="13"/>
      <c r="Q262" s="13"/>
      <c r="R262" s="13"/>
      <c r="S262" s="13"/>
      <c r="T262" s="13"/>
      <c r="U262" s="13"/>
      <c r="V262" s="13"/>
      <c r="W262" s="13"/>
      <c r="X262" s="13"/>
    </row>
    <row r="263" spans="7:24" x14ac:dyDescent="0.25">
      <c r="G263" s="13"/>
      <c r="H263" s="31"/>
      <c r="I263" s="13"/>
      <c r="J263" s="13"/>
      <c r="K263" s="13"/>
      <c r="L263" s="13"/>
      <c r="M263" s="13"/>
      <c r="N263" s="13"/>
      <c r="O263" s="13"/>
      <c r="P263" s="13"/>
      <c r="Q263" s="13"/>
      <c r="R263" s="13"/>
      <c r="S263" s="13"/>
      <c r="T263" s="13"/>
      <c r="U263" s="13"/>
      <c r="V263" s="13"/>
      <c r="W263" s="13"/>
      <c r="X263" s="13"/>
    </row>
    <row r="264" spans="7:24" x14ac:dyDescent="0.25">
      <c r="G264" s="13"/>
      <c r="H264" s="31"/>
      <c r="I264" s="13"/>
      <c r="J264" s="13"/>
      <c r="K264" s="13"/>
      <c r="L264" s="13"/>
      <c r="M264" s="13"/>
      <c r="N264" s="13"/>
      <c r="O264" s="13"/>
      <c r="P264" s="13"/>
      <c r="Q264" s="13"/>
      <c r="R264" s="13"/>
      <c r="S264" s="13"/>
      <c r="T264" s="13"/>
      <c r="U264" s="13"/>
      <c r="V264" s="13"/>
      <c r="W264" s="13"/>
      <c r="X264" s="13"/>
    </row>
    <row r="265" spans="7:24" x14ac:dyDescent="0.25">
      <c r="G265" s="13"/>
      <c r="H265" s="31"/>
      <c r="I265" s="13"/>
      <c r="J265" s="13"/>
      <c r="K265" s="13"/>
      <c r="L265" s="13"/>
      <c r="M265" s="13"/>
      <c r="N265" s="13"/>
      <c r="O265" s="13"/>
      <c r="P265" s="13"/>
      <c r="Q265" s="13"/>
      <c r="R265" s="13"/>
      <c r="S265" s="13"/>
      <c r="T265" s="13"/>
      <c r="U265" s="13"/>
      <c r="V265" s="13"/>
      <c r="W265" s="13"/>
      <c r="X265" s="13"/>
    </row>
    <row r="266" spans="7:24" x14ac:dyDescent="0.25">
      <c r="G266" s="13"/>
      <c r="H266" s="31"/>
      <c r="I266" s="13"/>
      <c r="J266" s="13"/>
      <c r="K266" s="13"/>
      <c r="L266" s="13"/>
      <c r="M266" s="13"/>
      <c r="N266" s="13"/>
      <c r="O266" s="13"/>
      <c r="P266" s="13"/>
      <c r="Q266" s="13"/>
      <c r="R266" s="13"/>
      <c r="S266" s="13"/>
      <c r="T266" s="13"/>
      <c r="U266" s="13"/>
      <c r="V266" s="13"/>
      <c r="W266" s="13"/>
      <c r="X266" s="13"/>
    </row>
    <row r="267" spans="7:24" x14ac:dyDescent="0.25">
      <c r="G267" s="13"/>
      <c r="H267" s="31"/>
      <c r="I267" s="13"/>
      <c r="J267" s="13"/>
      <c r="K267" s="13"/>
      <c r="L267" s="13"/>
      <c r="M267" s="13"/>
      <c r="N267" s="13"/>
      <c r="O267" s="13"/>
      <c r="P267" s="13"/>
      <c r="Q267" s="13"/>
      <c r="R267" s="13"/>
      <c r="S267" s="13"/>
      <c r="T267" s="13"/>
      <c r="U267" s="13"/>
      <c r="V267" s="13"/>
      <c r="W267" s="13"/>
      <c r="X267" s="13"/>
    </row>
    <row r="268" spans="7:24" x14ac:dyDescent="0.25">
      <c r="G268" s="13"/>
      <c r="H268" s="31"/>
      <c r="I268" s="13"/>
      <c r="J268" s="13"/>
      <c r="K268" s="13"/>
      <c r="L268" s="13"/>
      <c r="M268" s="13"/>
      <c r="N268" s="13"/>
      <c r="O268" s="13"/>
      <c r="P268" s="13"/>
      <c r="Q268" s="13"/>
      <c r="R268" s="13"/>
      <c r="S268" s="13"/>
      <c r="T268" s="13"/>
      <c r="U268" s="13"/>
      <c r="V268" s="13"/>
      <c r="W268" s="13"/>
      <c r="X268" s="13"/>
    </row>
    <row r="269" spans="7:24" x14ac:dyDescent="0.25">
      <c r="G269" s="13"/>
      <c r="H269" s="31"/>
      <c r="I269" s="13"/>
      <c r="J269" s="13"/>
      <c r="K269" s="13"/>
      <c r="L269" s="13"/>
      <c r="M269" s="13"/>
      <c r="N269" s="13"/>
      <c r="O269" s="13"/>
      <c r="P269" s="13"/>
      <c r="Q269" s="13"/>
      <c r="R269" s="13"/>
      <c r="S269" s="13"/>
      <c r="T269" s="13"/>
      <c r="U269" s="13"/>
      <c r="V269" s="13"/>
      <c r="W269" s="13"/>
      <c r="X269" s="13"/>
    </row>
    <row r="270" spans="7:24" x14ac:dyDescent="0.25">
      <c r="G270" s="13"/>
      <c r="H270" s="31"/>
      <c r="I270" s="13"/>
      <c r="J270" s="13"/>
      <c r="K270" s="13"/>
      <c r="L270" s="13"/>
      <c r="M270" s="13"/>
      <c r="N270" s="13"/>
      <c r="O270" s="13"/>
      <c r="P270" s="13"/>
      <c r="Q270" s="13"/>
      <c r="R270" s="13"/>
      <c r="S270" s="13"/>
      <c r="T270" s="13"/>
      <c r="U270" s="13"/>
      <c r="V270" s="13"/>
      <c r="W270" s="13"/>
      <c r="X270" s="13"/>
    </row>
    <row r="271" spans="7:24" x14ac:dyDescent="0.25">
      <c r="G271" s="13"/>
      <c r="H271" s="31"/>
      <c r="I271" s="13"/>
      <c r="J271" s="13"/>
      <c r="K271" s="13"/>
      <c r="L271" s="13"/>
      <c r="M271" s="13"/>
      <c r="N271" s="13"/>
      <c r="O271" s="13"/>
      <c r="P271" s="13"/>
      <c r="Q271" s="13"/>
      <c r="R271" s="13"/>
      <c r="S271" s="13"/>
      <c r="T271" s="13"/>
      <c r="U271" s="13"/>
      <c r="V271" s="13"/>
      <c r="W271" s="13"/>
      <c r="X271" s="13"/>
    </row>
    <row r="272" spans="7:24" x14ac:dyDescent="0.25">
      <c r="G272" s="13"/>
      <c r="H272" s="31"/>
      <c r="I272" s="13"/>
      <c r="J272" s="13"/>
      <c r="K272" s="13"/>
      <c r="L272" s="13"/>
      <c r="M272" s="13"/>
      <c r="N272" s="13"/>
      <c r="O272" s="13"/>
      <c r="P272" s="13"/>
      <c r="Q272" s="13"/>
      <c r="R272" s="13"/>
      <c r="S272" s="13"/>
      <c r="T272" s="13"/>
      <c r="U272" s="13"/>
      <c r="V272" s="13"/>
      <c r="W272" s="13"/>
      <c r="X272" s="13"/>
    </row>
    <row r="273" spans="7:24" x14ac:dyDescent="0.25">
      <c r="G273" s="13"/>
      <c r="H273" s="31"/>
      <c r="I273" s="13"/>
      <c r="J273" s="13"/>
      <c r="K273" s="13"/>
      <c r="L273" s="13"/>
      <c r="M273" s="13"/>
      <c r="N273" s="13"/>
      <c r="O273" s="13"/>
      <c r="P273" s="13"/>
      <c r="Q273" s="13"/>
      <c r="R273" s="13"/>
      <c r="S273" s="13"/>
      <c r="T273" s="13"/>
      <c r="U273" s="13"/>
      <c r="V273" s="13"/>
      <c r="W273" s="13"/>
      <c r="X273" s="13"/>
    </row>
    <row r="274" spans="7:24" x14ac:dyDescent="0.25">
      <c r="G274" s="13"/>
      <c r="H274" s="31"/>
      <c r="I274" s="13"/>
      <c r="J274" s="13"/>
      <c r="K274" s="13"/>
      <c r="L274" s="13"/>
      <c r="M274" s="13"/>
      <c r="N274" s="13"/>
      <c r="O274" s="13"/>
      <c r="P274" s="13"/>
      <c r="Q274" s="13"/>
      <c r="R274" s="13"/>
      <c r="S274" s="13"/>
      <c r="T274" s="13"/>
      <c r="U274" s="13"/>
      <c r="V274" s="13"/>
      <c r="W274" s="13"/>
      <c r="X274" s="13"/>
    </row>
    <row r="275" spans="7:24" x14ac:dyDescent="0.25">
      <c r="G275" s="13"/>
      <c r="H275" s="31"/>
      <c r="I275" s="13"/>
      <c r="J275" s="13"/>
      <c r="K275" s="13"/>
      <c r="L275" s="13"/>
      <c r="M275" s="13"/>
      <c r="N275" s="13"/>
      <c r="O275" s="13"/>
      <c r="P275" s="13"/>
      <c r="Q275" s="13"/>
      <c r="R275" s="13"/>
      <c r="S275" s="13"/>
      <c r="T275" s="13"/>
      <c r="U275" s="13"/>
      <c r="V275" s="13"/>
      <c r="W275" s="13"/>
      <c r="X275" s="13"/>
    </row>
    <row r="276" spans="7:24" x14ac:dyDescent="0.25">
      <c r="G276" s="13"/>
      <c r="H276" s="31"/>
      <c r="I276" s="13"/>
      <c r="J276" s="13"/>
      <c r="K276" s="13"/>
      <c r="L276" s="13"/>
      <c r="M276" s="13"/>
      <c r="N276" s="13"/>
      <c r="O276" s="13"/>
      <c r="P276" s="13"/>
      <c r="Q276" s="13"/>
      <c r="R276" s="13"/>
      <c r="S276" s="13"/>
      <c r="T276" s="13"/>
      <c r="U276" s="13"/>
      <c r="V276" s="13"/>
      <c r="W276" s="13"/>
      <c r="X276" s="13"/>
    </row>
    <row r="277" spans="7:24" x14ac:dyDescent="0.25">
      <c r="G277" s="13"/>
      <c r="H277" s="31"/>
      <c r="I277" s="13"/>
      <c r="J277" s="13"/>
      <c r="K277" s="13"/>
      <c r="L277" s="13"/>
      <c r="M277" s="13"/>
      <c r="N277" s="13"/>
      <c r="O277" s="13"/>
      <c r="P277" s="13"/>
      <c r="Q277" s="13"/>
      <c r="R277" s="13"/>
      <c r="S277" s="13"/>
      <c r="T277" s="13"/>
      <c r="U277" s="13"/>
      <c r="V277" s="13"/>
      <c r="W277" s="13"/>
      <c r="X277" s="13"/>
    </row>
    <row r="278" spans="7:24" x14ac:dyDescent="0.25">
      <c r="G278" s="13"/>
      <c r="H278" s="31"/>
      <c r="I278" s="13"/>
      <c r="J278" s="13"/>
      <c r="K278" s="13"/>
      <c r="L278" s="13"/>
      <c r="M278" s="13"/>
      <c r="N278" s="13"/>
      <c r="O278" s="13"/>
      <c r="P278" s="13"/>
      <c r="Q278" s="13"/>
      <c r="R278" s="13"/>
      <c r="S278" s="13"/>
      <c r="T278" s="13"/>
      <c r="U278" s="13"/>
      <c r="V278" s="13"/>
      <c r="W278" s="13"/>
      <c r="X278" s="13"/>
    </row>
    <row r="279" spans="7:24" x14ac:dyDescent="0.25">
      <c r="G279" s="13"/>
      <c r="H279" s="31"/>
      <c r="I279" s="13"/>
      <c r="J279" s="13"/>
      <c r="K279" s="13"/>
      <c r="L279" s="13"/>
      <c r="M279" s="13"/>
      <c r="N279" s="13"/>
      <c r="O279" s="13"/>
      <c r="P279" s="13"/>
      <c r="Q279" s="13"/>
      <c r="R279" s="13"/>
      <c r="S279" s="13"/>
      <c r="T279" s="13"/>
      <c r="U279" s="13"/>
      <c r="V279" s="13"/>
      <c r="W279" s="13"/>
      <c r="X279" s="13"/>
    </row>
    <row r="280" spans="7:24" x14ac:dyDescent="0.25">
      <c r="G280" s="13"/>
      <c r="H280" s="31"/>
      <c r="I280" s="13"/>
      <c r="J280" s="13"/>
      <c r="K280" s="13"/>
      <c r="L280" s="13"/>
      <c r="M280" s="13"/>
      <c r="N280" s="13"/>
      <c r="O280" s="13"/>
      <c r="P280" s="13"/>
      <c r="Q280" s="13"/>
      <c r="R280" s="13"/>
      <c r="S280" s="13"/>
      <c r="T280" s="13"/>
      <c r="U280" s="13"/>
      <c r="V280" s="13"/>
      <c r="W280" s="13"/>
      <c r="X280" s="13"/>
    </row>
    <row r="281" spans="7:24" x14ac:dyDescent="0.25">
      <c r="G281" s="13"/>
      <c r="H281" s="31"/>
      <c r="I281" s="13"/>
      <c r="J281" s="13"/>
      <c r="K281" s="13"/>
      <c r="L281" s="13"/>
      <c r="M281" s="13"/>
      <c r="N281" s="13"/>
      <c r="O281" s="13"/>
      <c r="P281" s="13"/>
      <c r="Q281" s="13"/>
      <c r="R281" s="13"/>
      <c r="S281" s="13"/>
      <c r="T281" s="13"/>
      <c r="U281" s="13"/>
      <c r="V281" s="13"/>
      <c r="W281" s="13"/>
      <c r="X281" s="13"/>
    </row>
    <row r="282" spans="7:24" x14ac:dyDescent="0.25">
      <c r="G282" s="13"/>
      <c r="H282" s="31"/>
      <c r="I282" s="13"/>
      <c r="J282" s="13"/>
      <c r="K282" s="13"/>
      <c r="L282" s="13"/>
      <c r="M282" s="13"/>
      <c r="N282" s="13"/>
      <c r="O282" s="13"/>
      <c r="P282" s="13"/>
      <c r="Q282" s="13"/>
      <c r="R282" s="13"/>
      <c r="S282" s="13"/>
      <c r="T282" s="13"/>
      <c r="U282" s="13"/>
      <c r="V282" s="13"/>
      <c r="W282" s="13"/>
      <c r="X282" s="13"/>
    </row>
    <row r="283" spans="7:24" x14ac:dyDescent="0.25">
      <c r="G283" s="13"/>
      <c r="H283" s="31"/>
      <c r="I283" s="13"/>
      <c r="J283" s="13"/>
      <c r="K283" s="13"/>
      <c r="L283" s="13"/>
      <c r="M283" s="13"/>
      <c r="N283" s="13"/>
      <c r="O283" s="13"/>
      <c r="P283" s="13"/>
      <c r="Q283" s="13"/>
      <c r="R283" s="13"/>
      <c r="S283" s="13"/>
      <c r="T283" s="13"/>
      <c r="U283" s="13"/>
      <c r="V283" s="13"/>
      <c r="W283" s="13"/>
      <c r="X283" s="13"/>
    </row>
    <row r="284" spans="7:24" x14ac:dyDescent="0.25">
      <c r="G284" s="13"/>
      <c r="H284" s="31"/>
      <c r="I284" s="13"/>
      <c r="J284" s="13"/>
      <c r="K284" s="13"/>
      <c r="L284" s="13"/>
      <c r="M284" s="13"/>
      <c r="N284" s="13"/>
      <c r="O284" s="13"/>
      <c r="P284" s="13"/>
      <c r="Q284" s="13"/>
      <c r="R284" s="13"/>
      <c r="S284" s="13"/>
      <c r="T284" s="13"/>
      <c r="U284" s="13"/>
      <c r="V284" s="13"/>
      <c r="W284" s="13"/>
      <c r="X284" s="13"/>
    </row>
    <row r="285" spans="7:24" x14ac:dyDescent="0.25">
      <c r="G285" s="13"/>
      <c r="H285" s="31"/>
      <c r="I285" s="13"/>
      <c r="J285" s="13"/>
      <c r="K285" s="13"/>
      <c r="L285" s="13"/>
      <c r="M285" s="13"/>
      <c r="N285" s="13"/>
      <c r="O285" s="13"/>
      <c r="P285" s="13"/>
      <c r="Q285" s="13"/>
      <c r="R285" s="13"/>
      <c r="S285" s="13"/>
      <c r="T285" s="13"/>
      <c r="U285" s="13"/>
      <c r="V285" s="13"/>
      <c r="W285" s="13"/>
      <c r="X285" s="13"/>
    </row>
    <row r="286" spans="7:24" x14ac:dyDescent="0.25">
      <c r="G286" s="13"/>
      <c r="H286" s="31"/>
      <c r="I286" s="13"/>
      <c r="J286" s="13"/>
      <c r="K286" s="13"/>
      <c r="L286" s="13"/>
      <c r="M286" s="13"/>
      <c r="N286" s="13"/>
      <c r="O286" s="13"/>
      <c r="P286" s="13"/>
      <c r="Q286" s="13"/>
      <c r="R286" s="13"/>
      <c r="S286" s="13"/>
      <c r="T286" s="13"/>
      <c r="U286" s="13"/>
      <c r="V286" s="13"/>
      <c r="W286" s="13"/>
      <c r="X286" s="13"/>
    </row>
    <row r="287" spans="7:24" x14ac:dyDescent="0.25">
      <c r="G287" s="13"/>
      <c r="H287" s="31"/>
      <c r="I287" s="13"/>
      <c r="J287" s="13"/>
      <c r="K287" s="13"/>
      <c r="L287" s="13"/>
      <c r="M287" s="13"/>
      <c r="N287" s="13"/>
      <c r="O287" s="13"/>
      <c r="P287" s="13"/>
      <c r="Q287" s="13"/>
      <c r="R287" s="13"/>
      <c r="S287" s="13"/>
      <c r="T287" s="13"/>
      <c r="U287" s="13"/>
      <c r="V287" s="13"/>
      <c r="W287" s="13"/>
      <c r="X287" s="13"/>
    </row>
    <row r="288" spans="7:24" x14ac:dyDescent="0.25">
      <c r="G288" s="13"/>
      <c r="H288" s="31"/>
      <c r="I288" s="13"/>
      <c r="J288" s="13"/>
      <c r="K288" s="13"/>
      <c r="L288" s="13"/>
      <c r="M288" s="13"/>
      <c r="N288" s="13"/>
      <c r="O288" s="13"/>
      <c r="P288" s="13"/>
      <c r="Q288" s="13"/>
      <c r="R288" s="13"/>
      <c r="S288" s="13"/>
      <c r="T288" s="13"/>
      <c r="U288" s="13"/>
      <c r="V288" s="13"/>
      <c r="W288" s="13"/>
      <c r="X288" s="13"/>
    </row>
    <row r="289" spans="7:24" x14ac:dyDescent="0.25">
      <c r="G289" s="13"/>
      <c r="H289" s="31"/>
      <c r="I289" s="13"/>
      <c r="J289" s="13"/>
      <c r="K289" s="13"/>
      <c r="L289" s="13"/>
      <c r="M289" s="13"/>
      <c r="N289" s="13"/>
      <c r="O289" s="13"/>
      <c r="P289" s="13"/>
      <c r="Q289" s="13"/>
      <c r="R289" s="13"/>
      <c r="S289" s="13"/>
      <c r="T289" s="13"/>
      <c r="U289" s="13"/>
      <c r="V289" s="13"/>
      <c r="W289" s="13"/>
      <c r="X289" s="13"/>
    </row>
    <row r="290" spans="7:24" x14ac:dyDescent="0.25">
      <c r="G290" s="13"/>
      <c r="H290" s="31"/>
      <c r="I290" s="13"/>
      <c r="J290" s="13"/>
      <c r="K290" s="13"/>
      <c r="L290" s="13"/>
      <c r="M290" s="13"/>
      <c r="N290" s="13"/>
      <c r="O290" s="13"/>
      <c r="P290" s="13"/>
      <c r="Q290" s="13"/>
      <c r="R290" s="13"/>
      <c r="S290" s="13"/>
      <c r="T290" s="13"/>
      <c r="U290" s="13"/>
      <c r="V290" s="13"/>
      <c r="W290" s="13"/>
      <c r="X290" s="13"/>
    </row>
    <row r="291" spans="7:24" x14ac:dyDescent="0.25">
      <c r="G291" s="13"/>
      <c r="H291" s="31"/>
      <c r="I291" s="13"/>
      <c r="J291" s="13"/>
      <c r="K291" s="13"/>
      <c r="L291" s="13"/>
      <c r="M291" s="13"/>
      <c r="N291" s="13"/>
      <c r="O291" s="13"/>
      <c r="P291" s="13"/>
      <c r="Q291" s="13"/>
      <c r="R291" s="13"/>
      <c r="S291" s="13"/>
      <c r="T291" s="13"/>
      <c r="U291" s="13"/>
      <c r="V291" s="13"/>
      <c r="W291" s="13"/>
      <c r="X291" s="13"/>
    </row>
  </sheetData>
  <mergeCells count="107">
    <mergeCell ref="T39:U39"/>
    <mergeCell ref="P38:Q38"/>
    <mergeCell ref="R32:S32"/>
    <mergeCell ref="R38:S38"/>
    <mergeCell ref="P30:Q30"/>
    <mergeCell ref="V38:W38"/>
    <mergeCell ref="V39:W39"/>
    <mergeCell ref="R37:S37"/>
    <mergeCell ref="T36:U36"/>
    <mergeCell ref="T37:U37"/>
    <mergeCell ref="T30:U30"/>
    <mergeCell ref="V30:W30"/>
    <mergeCell ref="R34:S34"/>
    <mergeCell ref="R35:S35"/>
    <mergeCell ref="R36:S36"/>
    <mergeCell ref="R39:S39"/>
    <mergeCell ref="T38:U38"/>
    <mergeCell ref="N38:O38"/>
    <mergeCell ref="J39:M39"/>
    <mergeCell ref="N39:O39"/>
    <mergeCell ref="P39:Q39"/>
    <mergeCell ref="J32:M32"/>
    <mergeCell ref="J31:M31"/>
    <mergeCell ref="N32:O32"/>
    <mergeCell ref="N33:O33"/>
    <mergeCell ref="N34:O34"/>
    <mergeCell ref="N35:O35"/>
    <mergeCell ref="N36:O36"/>
    <mergeCell ref="N37:O37"/>
    <mergeCell ref="P33:Q33"/>
    <mergeCell ref="P34:Q34"/>
    <mergeCell ref="P35:Q35"/>
    <mergeCell ref="P36:Q36"/>
    <mergeCell ref="P37:Q37"/>
    <mergeCell ref="P31:Q31"/>
    <mergeCell ref="P32:Q32"/>
    <mergeCell ref="A1:E1"/>
    <mergeCell ref="G1:L1"/>
    <mergeCell ref="J24:M24"/>
    <mergeCell ref="J25:M25"/>
    <mergeCell ref="J26:M26"/>
    <mergeCell ref="J30:M30"/>
    <mergeCell ref="J37:M37"/>
    <mergeCell ref="J36:M36"/>
    <mergeCell ref="J35:M35"/>
    <mergeCell ref="J34:M34"/>
    <mergeCell ref="J33:M33"/>
    <mergeCell ref="J23:M23"/>
    <mergeCell ref="N23:O23"/>
    <mergeCell ref="N24:O24"/>
    <mergeCell ref="N25:O25"/>
    <mergeCell ref="N26:O26"/>
    <mergeCell ref="N27:O27"/>
    <mergeCell ref="J27:M27"/>
    <mergeCell ref="J28:M28"/>
    <mergeCell ref="J29:M29"/>
    <mergeCell ref="P23:Q23"/>
    <mergeCell ref="P24:Q24"/>
    <mergeCell ref="P25:Q25"/>
    <mergeCell ref="P26:Q26"/>
    <mergeCell ref="P27:Q27"/>
    <mergeCell ref="P28:Q28"/>
    <mergeCell ref="P29:Q29"/>
    <mergeCell ref="R23:S23"/>
    <mergeCell ref="R24:S24"/>
    <mergeCell ref="R25:S25"/>
    <mergeCell ref="R26:S26"/>
    <mergeCell ref="R27:S27"/>
    <mergeCell ref="R28:S28"/>
    <mergeCell ref="R29:S29"/>
    <mergeCell ref="R31:S31"/>
    <mergeCell ref="R33:S33"/>
    <mergeCell ref="R30:S30"/>
    <mergeCell ref="V23:W23"/>
    <mergeCell ref="V24:W24"/>
    <mergeCell ref="V25:W25"/>
    <mergeCell ref="V26:W26"/>
    <mergeCell ref="V27:W27"/>
    <mergeCell ref="T23:U23"/>
    <mergeCell ref="T24:U24"/>
    <mergeCell ref="T25:U25"/>
    <mergeCell ref="T26:U26"/>
    <mergeCell ref="T27:U27"/>
    <mergeCell ref="G67:H70"/>
    <mergeCell ref="B66:E66"/>
    <mergeCell ref="AD77:AE77"/>
    <mergeCell ref="V28:W28"/>
    <mergeCell ref="V29:W29"/>
    <mergeCell ref="V31:W31"/>
    <mergeCell ref="V37:W37"/>
    <mergeCell ref="V32:W32"/>
    <mergeCell ref="V33:W33"/>
    <mergeCell ref="V34:W34"/>
    <mergeCell ref="V35:W35"/>
    <mergeCell ref="V36:W36"/>
    <mergeCell ref="T33:U33"/>
    <mergeCell ref="T34:U34"/>
    <mergeCell ref="T28:U28"/>
    <mergeCell ref="T29:U29"/>
    <mergeCell ref="T31:U31"/>
    <mergeCell ref="T32:U32"/>
    <mergeCell ref="T35:U35"/>
    <mergeCell ref="N28:O28"/>
    <mergeCell ref="N29:O29"/>
    <mergeCell ref="N31:O31"/>
    <mergeCell ref="N30:O30"/>
    <mergeCell ref="J38:M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Mileage By State &amp; Agency</vt:lpstr>
      <vt:lpstr>Summary</vt:lpstr>
      <vt:lpstr>'Mileage By State &amp; Agency'!Print_Area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Haas/Seattle/NPS</dc:creator>
  <cp:lastModifiedBy>Dan Haas</cp:lastModifiedBy>
  <cp:lastPrinted>2019-09-20T18:15:14Z</cp:lastPrinted>
  <dcterms:created xsi:type="dcterms:W3CDTF">2003-05-05T21:59:02Z</dcterms:created>
  <dcterms:modified xsi:type="dcterms:W3CDTF">2023-07-15T18:44:11Z</dcterms:modified>
</cp:coreProperties>
</file>